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worksheets/sheet100.xml" ContentType="application/vnd.openxmlformats-officedocument.spreadsheetml.worksheet+xml"/>
  <Override PartName="/xl/worksheets/sheet101.xml" ContentType="application/vnd.openxmlformats-officedocument.spreadsheetml.worksheet+xml"/>
  <Override PartName="/xl/worksheets/sheet102.xml" ContentType="application/vnd.openxmlformats-officedocument.spreadsheetml.worksheet+xml"/>
  <Override PartName="/xl/worksheets/sheet103.xml" ContentType="application/vnd.openxmlformats-officedocument.spreadsheetml.worksheet+xml"/>
  <Override PartName="/xl/worksheets/sheet104.xml" ContentType="application/vnd.openxmlformats-officedocument.spreadsheetml.worksheet+xml"/>
  <Override PartName="/xl/worksheets/sheet105.xml" ContentType="application/vnd.openxmlformats-officedocument.spreadsheetml.worksheet+xml"/>
  <Override PartName="/xl/worksheets/sheet106.xml" ContentType="application/vnd.openxmlformats-officedocument.spreadsheetml.worksheet+xml"/>
  <Override PartName="/xl/worksheets/sheet107.xml" ContentType="application/vnd.openxmlformats-officedocument.spreadsheetml.worksheet+xml"/>
  <Override PartName="/xl/worksheets/sheet108.xml" ContentType="application/vnd.openxmlformats-officedocument.spreadsheetml.worksheet+xml"/>
  <Override PartName="/xl/worksheets/sheet109.xml" ContentType="application/vnd.openxmlformats-officedocument.spreadsheetml.worksheet+xml"/>
  <Override PartName="/xl/worksheets/sheet110.xml" ContentType="application/vnd.openxmlformats-officedocument.spreadsheetml.worksheet+xml"/>
  <Override PartName="/xl/worksheets/sheet111.xml" ContentType="application/vnd.openxmlformats-officedocument.spreadsheetml.worksheet+xml"/>
  <Override PartName="/xl/worksheets/sheet112.xml" ContentType="application/vnd.openxmlformats-officedocument.spreadsheetml.worksheet+xml"/>
  <Override PartName="/xl/worksheets/sheet113.xml" ContentType="application/vnd.openxmlformats-officedocument.spreadsheetml.worksheet+xml"/>
  <Override PartName="/xl/worksheets/sheet114.xml" ContentType="application/vnd.openxmlformats-officedocument.spreadsheetml.worksheet+xml"/>
  <Override PartName="/xl/worksheets/sheet115.xml" ContentType="application/vnd.openxmlformats-officedocument.spreadsheetml.worksheet+xml"/>
  <Override PartName="/xl/worksheets/sheet116.xml" ContentType="application/vnd.openxmlformats-officedocument.spreadsheetml.worksheet+xml"/>
  <Override PartName="/xl/worksheets/sheet117.xml" ContentType="application/vnd.openxmlformats-officedocument.spreadsheetml.worksheet+xml"/>
  <Override PartName="/xl/worksheets/sheet118.xml" ContentType="application/vnd.openxmlformats-officedocument.spreadsheetml.worksheet+xml"/>
  <Override PartName="/xl/worksheets/sheet119.xml" ContentType="application/vnd.openxmlformats-officedocument.spreadsheetml.worksheet+xml"/>
  <Override PartName="/xl/worksheets/sheet120.xml" ContentType="application/vnd.openxmlformats-officedocument.spreadsheetml.worksheet+xml"/>
  <Override PartName="/xl/worksheets/sheet121.xml" ContentType="application/vnd.openxmlformats-officedocument.spreadsheetml.worksheet+xml"/>
  <Override PartName="/xl/worksheets/sheet122.xml" ContentType="application/vnd.openxmlformats-officedocument.spreadsheetml.worksheet+xml"/>
  <Override PartName="/xl/worksheets/sheet123.xml" ContentType="application/vnd.openxmlformats-officedocument.spreadsheetml.worksheet+xml"/>
  <Override PartName="/xl/worksheets/sheet124.xml" ContentType="application/vnd.openxmlformats-officedocument.spreadsheetml.worksheet+xml"/>
  <Override PartName="/xl/worksheets/sheet125.xml" ContentType="application/vnd.openxmlformats-officedocument.spreadsheetml.worksheet+xml"/>
  <Override PartName="/xl/worksheets/sheet126.xml" ContentType="application/vnd.openxmlformats-officedocument.spreadsheetml.worksheet+xml"/>
  <Override PartName="/xl/worksheets/sheet127.xml" ContentType="application/vnd.openxmlformats-officedocument.spreadsheetml.worksheet+xml"/>
  <Override PartName="/xl/worksheets/sheet128.xml" ContentType="application/vnd.openxmlformats-officedocument.spreadsheetml.worksheet+xml"/>
  <Override PartName="/xl/worksheets/sheet129.xml" ContentType="application/vnd.openxmlformats-officedocument.spreadsheetml.worksheet+xml"/>
  <Override PartName="/xl/worksheets/sheet130.xml" ContentType="application/vnd.openxmlformats-officedocument.spreadsheetml.worksheet+xml"/>
  <Override PartName="/xl/worksheets/sheet131.xml" ContentType="application/vnd.openxmlformats-officedocument.spreadsheetml.worksheet+xml"/>
  <Override PartName="/xl/worksheets/sheet132.xml" ContentType="application/vnd.openxmlformats-officedocument.spreadsheetml.worksheet+xml"/>
  <Override PartName="/xl/worksheets/sheet133.xml" ContentType="application/vnd.openxmlformats-officedocument.spreadsheetml.worksheet+xml"/>
  <Override PartName="/xl/worksheets/sheet134.xml" ContentType="application/vnd.openxmlformats-officedocument.spreadsheetml.worksheet+xml"/>
  <Override PartName="/xl/worksheets/sheet135.xml" ContentType="application/vnd.openxmlformats-officedocument.spreadsheetml.worksheet+xml"/>
  <Override PartName="/xl/worksheets/sheet136.xml" ContentType="application/vnd.openxmlformats-officedocument.spreadsheetml.worksheet+xml"/>
  <Override PartName="/xl/worksheets/sheet137.xml" ContentType="application/vnd.openxmlformats-officedocument.spreadsheetml.worksheet+xml"/>
  <Override PartName="/xl/worksheets/sheet138.xml" ContentType="application/vnd.openxmlformats-officedocument.spreadsheetml.worksheet+xml"/>
  <Override PartName="/xl/worksheets/sheet139.xml" ContentType="application/vnd.openxmlformats-officedocument.spreadsheetml.worksheet+xml"/>
  <Override PartName="/xl/worksheets/sheet140.xml" ContentType="application/vnd.openxmlformats-officedocument.spreadsheetml.worksheet+xml"/>
  <Override PartName="/xl/worksheets/sheet141.xml" ContentType="application/vnd.openxmlformats-officedocument.spreadsheetml.worksheet+xml"/>
  <Override PartName="/xl/worksheets/sheet142.xml" ContentType="application/vnd.openxmlformats-officedocument.spreadsheetml.worksheet+xml"/>
  <Override PartName="/xl/worksheets/sheet143.xml" ContentType="application/vnd.openxmlformats-officedocument.spreadsheetml.worksheet+xml"/>
  <Override PartName="/xl/worksheets/sheet144.xml" ContentType="application/vnd.openxmlformats-officedocument.spreadsheetml.worksheet+xml"/>
  <Override PartName="/xl/worksheets/sheet14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65" windowWidth="14805" windowHeight="7050" tabRatio="940" firstSheet="134" activeTab="135"/>
  </bookViews>
  <sheets>
    <sheet name="Copertina" sheetId="62" r:id="rId1"/>
    <sheet name="Indice" sheetId="42" r:id="rId2"/>
    <sheet name="Area 1" sheetId="63" r:id="rId3"/>
    <sheet name="Titolo 1.1" sheetId="64" r:id="rId4"/>
    <sheet name="Tavola 1.1.1" sheetId="66" r:id="rId5"/>
    <sheet name="Tavola 1.1.2" sheetId="65" r:id="rId6"/>
    <sheet name="Tavola 1.1.3" sheetId="1" r:id="rId7"/>
    <sheet name="Tavola 1.1.4" sheetId="30" r:id="rId8"/>
    <sheet name="Tavola 1.1.5" sheetId="31" r:id="rId9"/>
    <sheet name="Tavola 1.1.6" sheetId="2" r:id="rId10"/>
    <sheet name="Tavola 1.1.7" sheetId="154" r:id="rId11"/>
    <sheet name="Tavola 1.1.8" sheetId="68" r:id="rId12"/>
    <sheet name="Tavola 1.1.9" sheetId="69" r:id="rId13"/>
    <sheet name="Tavola 1.1.10" sheetId="70" r:id="rId14"/>
    <sheet name="Titolo 1.2" sheetId="67" r:id="rId15"/>
    <sheet name="Tavola 1.2.1" sheetId="3" r:id="rId16"/>
    <sheet name="Tavola 1.2.2" sheetId="72" r:id="rId17"/>
    <sheet name="Tavola 1.2.3" sheetId="73" r:id="rId18"/>
    <sheet name="Tavola 1.2.4" sheetId="74" r:id="rId19"/>
    <sheet name="Tavola 1.2.5" sheetId="44" r:id="rId20"/>
    <sheet name="Tavola 1.2.6" sheetId="75" r:id="rId21"/>
    <sheet name="Tavola 1.2.7" sheetId="32" r:id="rId22"/>
    <sheet name="Tavola 1.2.8" sheetId="4" r:id="rId23"/>
    <sheet name="Tavola 1.2.9" sheetId="76" r:id="rId24"/>
    <sheet name="Tavola 1.2.10" sheetId="77" r:id="rId25"/>
    <sheet name="Tavola 1.2.11" sheetId="79" r:id="rId26"/>
    <sheet name="Tavola 1.2.12" sheetId="78" r:id="rId27"/>
    <sheet name="Tavola 1.2.13" sheetId="5" r:id="rId28"/>
    <sheet name="Tavola 1.2.14" sheetId="80" r:id="rId29"/>
    <sheet name="Tavola 1.2.15" sheetId="81" r:id="rId30"/>
    <sheet name="Tavola 1.2.16" sheetId="33" r:id="rId31"/>
    <sheet name="Titolo 1.3" sheetId="82" r:id="rId32"/>
    <sheet name="Tavola 1.3.1" sheetId="152" r:id="rId33"/>
    <sheet name="Tavola 1.3.2" sheetId="6" r:id="rId34"/>
    <sheet name="Tavola 1.3.3" sheetId="83" r:id="rId35"/>
    <sheet name="Tavola 1.3.4" sheetId="84" r:id="rId36"/>
    <sheet name="Tavola 1.3.5" sheetId="43" r:id="rId37"/>
    <sheet name="Tavola 1.3.6" sheetId="85" r:id="rId38"/>
    <sheet name="Tavola 1.3.7" sheetId="87" r:id="rId39"/>
    <sheet name="Tavola 1.3.8" sheetId="35" r:id="rId40"/>
    <sheet name="Tavola 1.3.9" sheetId="153" r:id="rId41"/>
    <sheet name="Tavola 1.3.10" sheetId="88" r:id="rId42"/>
    <sheet name="Tavola 1.3.11" sheetId="37" r:id="rId43"/>
    <sheet name="Tavola 1.3.12" sheetId="89" r:id="rId44"/>
    <sheet name="Tavola 1.3.13" sheetId="8" r:id="rId45"/>
    <sheet name="Tavola 1.3.14" sheetId="159" r:id="rId46"/>
    <sheet name="Tavola 1.3.14a" sheetId="92" r:id="rId47"/>
    <sheet name="Tavola 1.3.15" sheetId="93" r:id="rId48"/>
    <sheet name="Tavola 1.3.16" sheetId="94" r:id="rId49"/>
    <sheet name="Area 2" sheetId="106" r:id="rId50"/>
    <sheet name="Titolo 2.1" sheetId="108" r:id="rId51"/>
    <sheet name="Tavola 2.1.1" sheetId="29" r:id="rId52"/>
    <sheet name="Tavola 2.1.2" sheetId="38" r:id="rId53"/>
    <sheet name="Tavola 2.1.3" sheetId="39" r:id="rId54"/>
    <sheet name="Tavola 2.1.4" sheetId="49" r:id="rId55"/>
    <sheet name="Tavola 2.1.5" sheetId="40" r:id="rId56"/>
    <sheet name="Tavola 2.1.6" sheetId="115" r:id="rId57"/>
    <sheet name="Tavola 2.1.7" sheetId="117" r:id="rId58"/>
    <sheet name="Titolo 2.2" sheetId="109" r:id="rId59"/>
    <sheet name="Tavola 2.2.1" sheetId="48" r:id="rId60"/>
    <sheet name="Tavola 2.2.2" sheetId="50" r:id="rId61"/>
    <sheet name="Titolo 2.3" sheetId="110" r:id="rId62"/>
    <sheet name="Tavola 2.3.1" sheetId="51" r:id="rId63"/>
    <sheet name="Tavola 2.3.2" sheetId="123" r:id="rId64"/>
    <sheet name="Tavola 2.3.3" sheetId="118" r:id="rId65"/>
    <sheet name="Tavola 2.3.4" sheetId="121" r:id="rId66"/>
    <sheet name="Tavola 2.3.5" sheetId="122" r:id="rId67"/>
    <sheet name="Titolo 2.4" sheetId="111" r:id="rId68"/>
    <sheet name="Tavola 2.4.1" sheetId="52" r:id="rId69"/>
    <sheet name="Tavola 2.4.2" sheetId="158" r:id="rId70"/>
    <sheet name="Tavola 2.4.2a" sheetId="53" r:id="rId71"/>
    <sheet name="Tavola 2.4.3" sheetId="54" r:id="rId72"/>
    <sheet name="Tavola 2.4.4" sheetId="55" r:id="rId73"/>
    <sheet name="Tavola 2.4.5" sheetId="124" r:id="rId74"/>
    <sheet name="Tavola 2.4.6" sheetId="125" r:id="rId75"/>
    <sheet name="Tavola 2.4.7" sheetId="120" r:id="rId76"/>
    <sheet name="Tavola 2.4.8" sheetId="26" r:id="rId77"/>
    <sheet name="Tavola 2.4.9" sheetId="126" r:id="rId78"/>
    <sheet name="Tavola 2.4.10" sheetId="127" r:id="rId79"/>
    <sheet name="Tavola 2.4.11" sheetId="128" r:id="rId80"/>
    <sheet name="Tavola 2.4.12" sheetId="129" r:id="rId81"/>
    <sheet name="Tavola 2.4.13" sheetId="27" r:id="rId82"/>
    <sheet name="Tavola 2.4.14" sheetId="28" r:id="rId83"/>
    <sheet name="Tavola 2.4.15" sheetId="41" r:id="rId84"/>
    <sheet name="Tavola 2.4.16" sheetId="116" r:id="rId85"/>
    <sheet name="Tavola 2.4.17" sheetId="57" r:id="rId86"/>
    <sheet name="Tavola 2.4.18" sheetId="156" r:id="rId87"/>
    <sheet name="Tavola 2.4.19" sheetId="157" r:id="rId88"/>
    <sheet name="Titolo 2.5" sheetId="112" r:id="rId89"/>
    <sheet name="Tavola 2.5.1" sheetId="56" r:id="rId90"/>
    <sheet name="Tavola 2.5.2" sheetId="58" r:id="rId91"/>
    <sheet name="Tavola 2.5.3" sheetId="160" r:id="rId92"/>
    <sheet name="Tavola 2.5.4" sheetId="161" r:id="rId93"/>
    <sheet name="Tavola 2.5.5" sheetId="59" r:id="rId94"/>
    <sheet name="Titolo 2.6" sheetId="113" r:id="rId95"/>
    <sheet name="Tavola 2.6.1" sheetId="60" r:id="rId96"/>
    <sheet name="Tavola 2.6.2" sheetId="61" r:id="rId97"/>
    <sheet name="Area 3" sheetId="96" r:id="rId98"/>
    <sheet name="Titolo 3.1" sheetId="97" r:id="rId99"/>
    <sheet name="Tavola 3.1.1" sheetId="10" r:id="rId100"/>
    <sheet name="Tavola 3.1.2" sheetId="95" r:id="rId101"/>
    <sheet name="Tavola 3.1.3" sheetId="45" r:id="rId102"/>
    <sheet name="Titolo 3.2" sheetId="98" r:id="rId103"/>
    <sheet name="Tavola 3.2.1" sheetId="11" r:id="rId104"/>
    <sheet name="Tavola 3.2.2" sheetId="100" r:id="rId105"/>
    <sheet name="Titolo 3.3" sheetId="99" r:id="rId106"/>
    <sheet name="Tavola 3.3.1" sheetId="101" r:id="rId107"/>
    <sheet name="Tavola 3.3.2" sheetId="103" r:id="rId108"/>
    <sheet name="Tavola 3.3.3" sheetId="102" r:id="rId109"/>
    <sheet name="Titolo 3.4" sheetId="104" r:id="rId110"/>
    <sheet name="Tavola 3.4.1" sheetId="12" r:id="rId111"/>
    <sheet name="Tavola 3.4.2" sheetId="131" r:id="rId112"/>
    <sheet name="Tavola 3.4.3" sheetId="130" r:id="rId113"/>
    <sheet name="Tavola 3.4.4" sheetId="13" r:id="rId114"/>
    <sheet name="Tavola 3.4.5" sheetId="132" r:id="rId115"/>
    <sheet name="Tavola 3.4.6" sheetId="14" r:id="rId116"/>
    <sheet name="Tavola 3.4.7" sheetId="15" r:id="rId117"/>
    <sheet name="Tavola 3.4.8" sheetId="134" r:id="rId118"/>
    <sheet name="Titolo 3.5" sheetId="105" r:id="rId119"/>
    <sheet name="Tavola 3.5.1" sheetId="16" r:id="rId120"/>
    <sheet name="Tavola 3.5.2" sheetId="136" r:id="rId121"/>
    <sheet name="Tavola 3.5.3" sheetId="46" r:id="rId122"/>
    <sheet name="Tavola 3.5.4" sheetId="137" r:id="rId123"/>
    <sheet name="Tavola 3.5.5" sheetId="18" r:id="rId124"/>
    <sheet name="Tavola 3.5.6" sheetId="138" r:id="rId125"/>
    <sheet name="Tavola 3.5.7" sheetId="139" r:id="rId126"/>
    <sheet name="Tavola 3.5.8" sheetId="140" r:id="rId127"/>
    <sheet name="Titolo 3.6" sheetId="114" r:id="rId128"/>
    <sheet name="Tavola 3.6.1" sheetId="19" r:id="rId129"/>
    <sheet name="Tavola 3.6.2" sheetId="141" r:id="rId130"/>
    <sheet name="Tavola 3.6.3" sheetId="20" r:id="rId131"/>
    <sheet name="Tavola 3.6.4" sheetId="142" r:id="rId132"/>
    <sheet name="Tavola 3.6.5" sheetId="21" r:id="rId133"/>
    <sheet name="Tavola 3.6.6" sheetId="22" r:id="rId134"/>
    <sheet name="Tavola 3.6.7" sheetId="144" r:id="rId135"/>
    <sheet name="Tavola 3.6.8" sheetId="143" r:id="rId136"/>
    <sheet name="Tavola 3.6.9" sheetId="145" r:id="rId137"/>
    <sheet name="Tavola 3.6.10" sheetId="23" r:id="rId138"/>
    <sheet name="Tavola 3.6.11" sheetId="146" r:id="rId139"/>
    <sheet name="Tavola 3.6.12" sheetId="24" r:id="rId140"/>
    <sheet name="Titolo 3.7" sheetId="107" r:id="rId141"/>
    <sheet name="Tavola 3.7.1" sheetId="25" r:id="rId142"/>
    <sheet name="Tavola 3.7.2" sheetId="147" r:id="rId143"/>
    <sheet name="Tavola 3.7.3" sheetId="148" r:id="rId144"/>
    <sheet name="Tavola 3.7.4" sheetId="149" r:id="rId145"/>
  </sheets>
  <calcPr calcId="152511" concurrentCalc="0"/>
</workbook>
</file>

<file path=xl/calcChain.xml><?xml version="1.0" encoding="utf-8"?>
<calcChain xmlns="http://schemas.openxmlformats.org/spreadsheetml/2006/main">
  <c r="C16" i="26" l="1"/>
  <c r="D12" i="26"/>
  <c r="C11" i="26"/>
  <c r="D13" i="26"/>
  <c r="C20" i="123"/>
  <c r="C21" i="123"/>
  <c r="C22" i="123"/>
  <c r="C23" i="123"/>
  <c r="C24" i="123"/>
  <c r="C25" i="123"/>
  <c r="C26" i="123"/>
  <c r="C19" i="123"/>
  <c r="G16" i="123"/>
  <c r="G17" i="123"/>
  <c r="E19" i="92"/>
  <c r="E6" i="161"/>
  <c r="B6" i="161"/>
  <c r="C5" i="161"/>
  <c r="F4" i="161"/>
  <c r="F6" i="161"/>
  <c r="C4" i="161"/>
  <c r="C6" i="161"/>
  <c r="B8" i="160"/>
  <c r="C7" i="160"/>
  <c r="C6" i="160"/>
  <c r="C5" i="160"/>
  <c r="C8" i="160"/>
  <c r="J8" i="157"/>
  <c r="C12" i="159"/>
  <c r="C11" i="159"/>
  <c r="C10" i="159"/>
  <c r="C9" i="159"/>
  <c r="C8" i="159"/>
  <c r="C7" i="159"/>
  <c r="C6" i="159"/>
  <c r="C5" i="159"/>
  <c r="E27" i="158"/>
  <c r="E26" i="158"/>
  <c r="E25" i="158"/>
  <c r="E24" i="158"/>
  <c r="E23" i="158"/>
  <c r="E22" i="158"/>
  <c r="E21" i="158"/>
  <c r="E20" i="158"/>
  <c r="E19" i="158"/>
  <c r="E18" i="158"/>
  <c r="E17" i="158"/>
  <c r="E16" i="158"/>
  <c r="E15" i="158"/>
  <c r="E14" i="158"/>
  <c r="E13" i="158"/>
  <c r="E12" i="158"/>
  <c r="E11" i="158"/>
  <c r="E10" i="158"/>
  <c r="E9" i="158"/>
  <c r="E8" i="158"/>
  <c r="E7" i="158"/>
  <c r="E6" i="158"/>
  <c r="O12" i="157"/>
  <c r="J12" i="157"/>
  <c r="J11" i="157"/>
  <c r="J10" i="157"/>
  <c r="J9" i="157"/>
  <c r="O7" i="157"/>
  <c r="J7" i="157"/>
  <c r="B11" i="74"/>
  <c r="C9" i="2"/>
  <c r="C8" i="2"/>
  <c r="C7" i="2"/>
  <c r="C6" i="2"/>
  <c r="C5" i="2"/>
  <c r="C10" i="154"/>
  <c r="C9" i="154"/>
  <c r="C8" i="154"/>
  <c r="C7" i="154"/>
  <c r="C6" i="154"/>
  <c r="C5" i="154"/>
  <c r="B11" i="154"/>
  <c r="C11" i="154"/>
  <c r="C7" i="130"/>
  <c r="C6" i="130"/>
  <c r="C5" i="130"/>
  <c r="C8" i="8"/>
  <c r="C7" i="8"/>
  <c r="C6" i="8"/>
  <c r="C5" i="8"/>
  <c r="C11" i="80"/>
  <c r="C10" i="80"/>
  <c r="C9" i="80"/>
  <c r="C8" i="80"/>
  <c r="C7" i="80"/>
  <c r="C6" i="80"/>
  <c r="C5" i="80"/>
  <c r="C8" i="76"/>
  <c r="C7" i="76"/>
  <c r="C6" i="76"/>
  <c r="C5" i="76"/>
  <c r="C6" i="149"/>
  <c r="C5" i="149"/>
  <c r="C8" i="147"/>
  <c r="C7" i="147"/>
  <c r="C6" i="147"/>
  <c r="C5" i="147"/>
  <c r="C9" i="145"/>
  <c r="C8" i="145"/>
  <c r="C7" i="145"/>
  <c r="C6" i="145"/>
  <c r="C5" i="145"/>
  <c r="F13" i="141"/>
  <c r="C7" i="139"/>
  <c r="C6" i="139"/>
  <c r="C5" i="139"/>
  <c r="C11" i="134"/>
  <c r="C10" i="134"/>
  <c r="C9" i="134"/>
  <c r="C8" i="134"/>
  <c r="C7" i="134"/>
  <c r="C6" i="134"/>
  <c r="C5" i="134"/>
  <c r="C7" i="136"/>
  <c r="C6" i="136"/>
  <c r="C5" i="136"/>
  <c r="C4" i="136"/>
  <c r="C6" i="127"/>
  <c r="C5" i="127"/>
  <c r="B7" i="127"/>
  <c r="C7" i="127"/>
  <c r="B6" i="129"/>
  <c r="C6" i="129"/>
  <c r="C5" i="129"/>
  <c r="C4" i="129"/>
  <c r="C8" i="126"/>
  <c r="G8" i="126"/>
  <c r="B8" i="126"/>
  <c r="F8" i="126"/>
  <c r="G7" i="126"/>
  <c r="F7" i="126"/>
  <c r="D7" i="126"/>
  <c r="H7" i="126"/>
  <c r="G6" i="126"/>
  <c r="F6" i="126"/>
  <c r="D6" i="126"/>
  <c r="D8" i="126"/>
  <c r="H8" i="126"/>
  <c r="B9" i="125"/>
  <c r="B11" i="125"/>
  <c r="C8" i="125"/>
  <c r="C7" i="125"/>
  <c r="C6" i="125"/>
  <c r="C5" i="125"/>
  <c r="E10" i="123"/>
  <c r="E9" i="123"/>
  <c r="E8" i="123"/>
  <c r="E7" i="123"/>
  <c r="E6" i="123"/>
  <c r="E5" i="123"/>
  <c r="C10" i="123"/>
  <c r="C9" i="123"/>
  <c r="C8" i="123"/>
  <c r="C7" i="123"/>
  <c r="C6" i="123"/>
  <c r="C5" i="123"/>
  <c r="G10" i="123"/>
  <c r="G9" i="123"/>
  <c r="G8" i="123"/>
  <c r="G7" i="123"/>
  <c r="H7" i="123"/>
  <c r="G6" i="123"/>
  <c r="G5" i="123"/>
  <c r="D11" i="123"/>
  <c r="E11" i="123"/>
  <c r="B11" i="123"/>
  <c r="C11" i="123"/>
  <c r="H10" i="123"/>
  <c r="H9" i="123"/>
  <c r="H8" i="123"/>
  <c r="H6" i="123"/>
  <c r="E27" i="122"/>
  <c r="D27" i="122"/>
  <c r="D26" i="122"/>
  <c r="E26" i="122"/>
  <c r="D25" i="122"/>
  <c r="E25" i="122"/>
  <c r="D7" i="122"/>
  <c r="E7" i="122"/>
  <c r="D17" i="122"/>
  <c r="E17" i="122"/>
  <c r="D24" i="122"/>
  <c r="E24" i="122"/>
  <c r="D12" i="122"/>
  <c r="E12" i="122"/>
  <c r="D18" i="122"/>
  <c r="E18" i="122"/>
  <c r="D9" i="122"/>
  <c r="E9" i="122"/>
  <c r="D23" i="122"/>
  <c r="E23" i="122"/>
  <c r="D10" i="122"/>
  <c r="E10" i="122"/>
  <c r="D6" i="122"/>
  <c r="E6" i="122"/>
  <c r="D16" i="122"/>
  <c r="E16" i="122"/>
  <c r="D13" i="122"/>
  <c r="E13" i="122"/>
  <c r="D14" i="122"/>
  <c r="E14" i="122"/>
  <c r="D11" i="122"/>
  <c r="E11" i="122"/>
  <c r="D19" i="122"/>
  <c r="E19" i="122"/>
  <c r="D15" i="122"/>
  <c r="E15" i="122"/>
  <c r="D8" i="122"/>
  <c r="E8" i="122"/>
  <c r="D21" i="122"/>
  <c r="E21" i="122"/>
  <c r="D22" i="122"/>
  <c r="E22" i="122"/>
  <c r="D20" i="122"/>
  <c r="E20" i="122"/>
  <c r="E7" i="121"/>
  <c r="E6" i="121"/>
  <c r="E5" i="121"/>
  <c r="C7" i="121"/>
  <c r="C6" i="121"/>
  <c r="C5" i="121"/>
  <c r="C26" i="120"/>
  <c r="B26" i="120"/>
  <c r="D26" i="120"/>
  <c r="D25" i="120"/>
  <c r="D24" i="120"/>
  <c r="D23" i="120"/>
  <c r="D22" i="120"/>
  <c r="D21" i="120"/>
  <c r="D20" i="120"/>
  <c r="D19" i="120"/>
  <c r="D18" i="120"/>
  <c r="D17" i="120"/>
  <c r="D16" i="120"/>
  <c r="D15" i="120"/>
  <c r="D14" i="120"/>
  <c r="D13" i="120"/>
  <c r="D12" i="120"/>
  <c r="D11" i="120"/>
  <c r="D10" i="120"/>
  <c r="D9" i="120"/>
  <c r="D8" i="120"/>
  <c r="D7" i="120"/>
  <c r="D6" i="120"/>
  <c r="D5" i="120"/>
  <c r="H26" i="117"/>
  <c r="I26" i="117"/>
  <c r="F26" i="117"/>
  <c r="G26" i="117"/>
  <c r="D26" i="117"/>
  <c r="E26" i="117"/>
  <c r="B26" i="117"/>
  <c r="C26" i="117"/>
  <c r="I25" i="117"/>
  <c r="G25" i="117"/>
  <c r="E25" i="117"/>
  <c r="C25" i="117"/>
  <c r="I24" i="117"/>
  <c r="G24" i="117"/>
  <c r="E24" i="117"/>
  <c r="C24" i="117"/>
  <c r="I23" i="117"/>
  <c r="G23" i="117"/>
  <c r="E23" i="117"/>
  <c r="C23" i="117"/>
  <c r="I22" i="117"/>
  <c r="G22" i="117"/>
  <c r="E22" i="117"/>
  <c r="C22" i="117"/>
  <c r="I21" i="117"/>
  <c r="G21" i="117"/>
  <c r="E21" i="117"/>
  <c r="C21" i="117"/>
  <c r="I20" i="117"/>
  <c r="G20" i="117"/>
  <c r="E20" i="117"/>
  <c r="C20" i="117"/>
  <c r="I19" i="117"/>
  <c r="G19" i="117"/>
  <c r="E19" i="117"/>
  <c r="C19" i="117"/>
  <c r="I18" i="117"/>
  <c r="G18" i="117"/>
  <c r="E18" i="117"/>
  <c r="C18" i="117"/>
  <c r="I17" i="117"/>
  <c r="G17" i="117"/>
  <c r="E17" i="117"/>
  <c r="C17" i="117"/>
  <c r="I16" i="117"/>
  <c r="G16" i="117"/>
  <c r="E16" i="117"/>
  <c r="C16" i="117"/>
  <c r="I15" i="117"/>
  <c r="G15" i="117"/>
  <c r="E15" i="117"/>
  <c r="C15" i="117"/>
  <c r="I14" i="117"/>
  <c r="G14" i="117"/>
  <c r="E14" i="117"/>
  <c r="C14" i="117"/>
  <c r="I13" i="117"/>
  <c r="G13" i="117"/>
  <c r="E13" i="117"/>
  <c r="C13" i="117"/>
  <c r="I12" i="117"/>
  <c r="G12" i="117"/>
  <c r="E12" i="117"/>
  <c r="C12" i="117"/>
  <c r="I11" i="117"/>
  <c r="G11" i="117"/>
  <c r="E11" i="117"/>
  <c r="C11" i="117"/>
  <c r="I10" i="117"/>
  <c r="G10" i="117"/>
  <c r="E10" i="117"/>
  <c r="C10" i="117"/>
  <c r="I9" i="117"/>
  <c r="G9" i="117"/>
  <c r="E9" i="117"/>
  <c r="C9" i="117"/>
  <c r="I8" i="117"/>
  <c r="G8" i="117"/>
  <c r="E8" i="117"/>
  <c r="C8" i="117"/>
  <c r="I7" i="117"/>
  <c r="G7" i="117"/>
  <c r="E7" i="117"/>
  <c r="C7" i="117"/>
  <c r="I6" i="117"/>
  <c r="G6" i="117"/>
  <c r="E6" i="117"/>
  <c r="C6" i="117"/>
  <c r="I5" i="117"/>
  <c r="G5" i="117"/>
  <c r="E5" i="117"/>
  <c r="C5" i="117"/>
  <c r="G11" i="123"/>
  <c r="H11" i="123"/>
  <c r="H6" i="126"/>
  <c r="C9" i="125"/>
  <c r="H5" i="123"/>
  <c r="C28" i="116"/>
  <c r="C29" i="116"/>
  <c r="B28" i="116"/>
  <c r="B29" i="116"/>
  <c r="I26" i="116"/>
  <c r="I25" i="116"/>
  <c r="I24" i="116"/>
  <c r="I23" i="116"/>
  <c r="I22" i="116"/>
  <c r="I21" i="116"/>
  <c r="I20" i="116"/>
  <c r="I19" i="116"/>
  <c r="I18" i="116"/>
  <c r="I17" i="116"/>
  <c r="I16" i="116"/>
  <c r="I15" i="116"/>
  <c r="D14" i="116"/>
  <c r="I14" i="116"/>
  <c r="D13" i="116"/>
  <c r="I13" i="116"/>
  <c r="D12" i="116"/>
  <c r="I12" i="116"/>
  <c r="D11" i="116"/>
  <c r="I11" i="116"/>
  <c r="D10" i="116"/>
  <c r="I10" i="116"/>
  <c r="D9" i="116"/>
  <c r="I9" i="116"/>
  <c r="D8" i="116"/>
  <c r="I8" i="116"/>
  <c r="D7" i="116"/>
  <c r="D28" i="116"/>
  <c r="D29" i="116"/>
  <c r="I28" i="116"/>
  <c r="I7" i="116"/>
  <c r="B9" i="115"/>
  <c r="C11" i="103"/>
  <c r="C10" i="103"/>
  <c r="C9" i="103"/>
  <c r="C8" i="103"/>
  <c r="C7" i="103"/>
  <c r="C6" i="103"/>
  <c r="C5" i="103"/>
  <c r="C7" i="101"/>
  <c r="C6" i="101"/>
  <c r="C5" i="101"/>
  <c r="C10" i="100"/>
  <c r="C9" i="100"/>
  <c r="C8" i="100"/>
  <c r="C7" i="100"/>
  <c r="C6" i="100"/>
  <c r="C5" i="100"/>
  <c r="E11" i="95"/>
  <c r="D11" i="95"/>
  <c r="C11" i="95"/>
  <c r="B11" i="95"/>
  <c r="E10" i="95"/>
  <c r="D10" i="95"/>
  <c r="C10" i="95"/>
  <c r="B10" i="95"/>
  <c r="E9" i="95"/>
  <c r="D9" i="95"/>
  <c r="C9" i="95"/>
  <c r="B9" i="95"/>
  <c r="E8" i="95"/>
  <c r="D8" i="95"/>
  <c r="C8" i="95"/>
  <c r="B8" i="95"/>
  <c r="E7" i="95"/>
  <c r="D7" i="95"/>
  <c r="C7" i="95"/>
  <c r="B7" i="95"/>
  <c r="E6" i="95"/>
  <c r="D6" i="95"/>
  <c r="C6" i="95"/>
  <c r="B6" i="95"/>
  <c r="E5" i="95"/>
  <c r="D5" i="95"/>
  <c r="C5" i="95"/>
  <c r="B5" i="95"/>
  <c r="C6" i="77"/>
  <c r="C5" i="77"/>
  <c r="C4" i="77"/>
  <c r="B11" i="72"/>
  <c r="C11" i="74"/>
  <c r="C9" i="74"/>
  <c r="C8" i="74"/>
  <c r="C10" i="74"/>
  <c r="C7" i="74"/>
  <c r="C6" i="74"/>
  <c r="C5" i="74"/>
  <c r="C7" i="58"/>
  <c r="C6" i="58"/>
  <c r="C5" i="58"/>
  <c r="C11" i="55"/>
  <c r="C10" i="55"/>
  <c r="C9" i="55"/>
  <c r="C8" i="55"/>
  <c r="C7" i="55"/>
  <c r="C6" i="55"/>
  <c r="C5" i="55"/>
  <c r="B12" i="55"/>
  <c r="B14" i="55"/>
  <c r="B8" i="58"/>
  <c r="C8" i="58"/>
  <c r="C12" i="55"/>
  <c r="D18" i="59"/>
  <c r="D21" i="59"/>
  <c r="D7" i="59"/>
  <c r="D14" i="59"/>
  <c r="D10" i="59"/>
  <c r="D20" i="59"/>
  <c r="D15" i="59"/>
  <c r="D9" i="59"/>
  <c r="D17" i="59"/>
  <c r="D23" i="59"/>
  <c r="D24" i="59"/>
  <c r="D19" i="59"/>
  <c r="D16" i="59"/>
  <c r="D13" i="59"/>
  <c r="D12" i="59"/>
  <c r="D6" i="59"/>
  <c r="D11" i="59"/>
  <c r="D5" i="59"/>
  <c r="D22" i="59"/>
  <c r="D8" i="59"/>
  <c r="D25" i="59"/>
  <c r="B26" i="59"/>
  <c r="D26" i="59"/>
  <c r="D18" i="56"/>
  <c r="E18" i="56"/>
  <c r="D21" i="56"/>
  <c r="E21" i="56"/>
  <c r="D7" i="56"/>
  <c r="E7" i="56"/>
  <c r="D14" i="56"/>
  <c r="E14" i="56"/>
  <c r="D10" i="56"/>
  <c r="E10" i="56"/>
  <c r="D20" i="56"/>
  <c r="E20" i="56"/>
  <c r="D15" i="56"/>
  <c r="E15" i="56"/>
  <c r="D9" i="56"/>
  <c r="E9" i="56"/>
  <c r="D17" i="56"/>
  <c r="E17" i="56"/>
  <c r="D23" i="56"/>
  <c r="E23" i="56"/>
  <c r="D24" i="56"/>
  <c r="E24" i="56"/>
  <c r="D19" i="56"/>
  <c r="E19" i="56"/>
  <c r="D16" i="56"/>
  <c r="E16" i="56"/>
  <c r="D13" i="56"/>
  <c r="E13" i="56"/>
  <c r="D12" i="56"/>
  <c r="E12" i="56"/>
  <c r="D6" i="56"/>
  <c r="E6" i="56"/>
  <c r="D11" i="56"/>
  <c r="E11" i="56"/>
  <c r="D5" i="56"/>
  <c r="E5" i="56"/>
  <c r="D22" i="56"/>
  <c r="E22" i="56"/>
  <c r="D8" i="56"/>
  <c r="E8" i="56"/>
  <c r="D25" i="56"/>
  <c r="E25" i="56"/>
  <c r="C26" i="56"/>
  <c r="C27" i="56"/>
  <c r="B26" i="56"/>
  <c r="B27" i="56"/>
  <c r="C26" i="41"/>
  <c r="C27" i="41"/>
  <c r="B26" i="41"/>
  <c r="B27" i="41"/>
  <c r="D18" i="41"/>
  <c r="D21" i="41"/>
  <c r="D7" i="41"/>
  <c r="D14" i="41"/>
  <c r="D10" i="41"/>
  <c r="D20" i="41"/>
  <c r="D15" i="41"/>
  <c r="D9" i="41"/>
  <c r="D17" i="41"/>
  <c r="D23" i="41"/>
  <c r="D24" i="41"/>
  <c r="D19" i="41"/>
  <c r="D16" i="41"/>
  <c r="D13" i="41"/>
  <c r="D12" i="41"/>
  <c r="D6" i="41"/>
  <c r="D11" i="41"/>
  <c r="D5" i="41"/>
  <c r="D22" i="41"/>
  <c r="D8" i="41"/>
  <c r="D25" i="41"/>
  <c r="D26" i="41"/>
  <c r="D27" i="41"/>
  <c r="D26" i="56"/>
  <c r="H25" i="27"/>
  <c r="G25" i="27"/>
  <c r="F25" i="27"/>
  <c r="D25" i="27"/>
  <c r="C25" i="27"/>
  <c r="B25" i="27"/>
  <c r="H11" i="54"/>
  <c r="G11" i="54"/>
  <c r="F11" i="54"/>
  <c r="D11" i="54"/>
  <c r="C11" i="54"/>
  <c r="B11" i="54"/>
  <c r="J11" i="54"/>
  <c r="K10" i="54"/>
  <c r="J10" i="54"/>
  <c r="L10" i="54"/>
  <c r="M10" i="54"/>
  <c r="K9" i="54"/>
  <c r="J9" i="54"/>
  <c r="L9" i="54"/>
  <c r="M9" i="54"/>
  <c r="K8" i="54"/>
  <c r="J8" i="54"/>
  <c r="L8" i="54"/>
  <c r="M8" i="54"/>
  <c r="K7" i="54"/>
  <c r="J7" i="54"/>
  <c r="L7" i="54"/>
  <c r="M7" i="54"/>
  <c r="K6" i="54"/>
  <c r="J6" i="54"/>
  <c r="L6" i="54"/>
  <c r="M6" i="54"/>
  <c r="E27" i="53"/>
  <c r="E19" i="53"/>
  <c r="E22" i="53"/>
  <c r="E8" i="53"/>
  <c r="E15" i="53"/>
  <c r="E11" i="53"/>
  <c r="E21" i="53"/>
  <c r="E16" i="53"/>
  <c r="E10" i="53"/>
  <c r="E18" i="53"/>
  <c r="E24" i="53"/>
  <c r="E25" i="53"/>
  <c r="E20" i="53"/>
  <c r="E17" i="53"/>
  <c r="E14" i="53"/>
  <c r="E13" i="53"/>
  <c r="E7" i="53"/>
  <c r="E12" i="53"/>
  <c r="E6" i="53"/>
  <c r="E23" i="53"/>
  <c r="E9" i="53"/>
  <c r="E26" i="53"/>
  <c r="C6" i="51"/>
  <c r="C5" i="51"/>
  <c r="B7" i="51"/>
  <c r="C7" i="51"/>
  <c r="G11" i="50"/>
  <c r="F11" i="50"/>
  <c r="D11" i="50"/>
  <c r="C11" i="50"/>
  <c r="I11" i="50"/>
  <c r="J10" i="50"/>
  <c r="I10" i="50"/>
  <c r="J9" i="50"/>
  <c r="I9" i="50"/>
  <c r="L9" i="50"/>
  <c r="M9" i="50"/>
  <c r="J8" i="50"/>
  <c r="I8" i="50"/>
  <c r="J7" i="50"/>
  <c r="I7" i="50"/>
  <c r="L7" i="50"/>
  <c r="M7" i="50"/>
  <c r="J6" i="50"/>
  <c r="I6" i="50"/>
  <c r="Q27" i="48"/>
  <c r="Q19" i="48"/>
  <c r="Q22" i="48"/>
  <c r="Q8" i="48"/>
  <c r="Q15" i="48"/>
  <c r="Q11" i="48"/>
  <c r="Q21" i="48"/>
  <c r="Q16" i="48"/>
  <c r="Q10" i="48"/>
  <c r="Q18" i="48"/>
  <c r="Q24" i="48"/>
  <c r="Q25" i="48"/>
  <c r="Q20" i="48"/>
  <c r="Q17" i="48"/>
  <c r="Q14" i="48"/>
  <c r="Q13" i="48"/>
  <c r="Q7" i="48"/>
  <c r="Q12" i="48"/>
  <c r="Q6" i="48"/>
  <c r="Q23" i="48"/>
  <c r="Q9" i="48"/>
  <c r="Q26" i="48"/>
  <c r="C27" i="49"/>
  <c r="C19" i="49"/>
  <c r="C22" i="49"/>
  <c r="C8" i="49"/>
  <c r="C15" i="49"/>
  <c r="C11" i="49"/>
  <c r="C21" i="49"/>
  <c r="C16" i="49"/>
  <c r="C10" i="49"/>
  <c r="C18" i="49"/>
  <c r="C24" i="49"/>
  <c r="C25" i="49"/>
  <c r="C20" i="49"/>
  <c r="C17" i="49"/>
  <c r="C14" i="49"/>
  <c r="C13" i="49"/>
  <c r="C7" i="49"/>
  <c r="C12" i="49"/>
  <c r="C6" i="49"/>
  <c r="C23" i="49"/>
  <c r="C9" i="49"/>
  <c r="C26" i="49"/>
  <c r="J11" i="50"/>
  <c r="L11" i="50"/>
  <c r="M11" i="50"/>
  <c r="L6" i="50"/>
  <c r="M6" i="50"/>
  <c r="L8" i="50"/>
  <c r="M8" i="50"/>
  <c r="L10" i="50"/>
  <c r="M10" i="50"/>
  <c r="K11" i="54"/>
  <c r="L11" i="54"/>
  <c r="M11" i="54"/>
  <c r="D27" i="56"/>
  <c r="E26" i="56"/>
  <c r="C7" i="22"/>
  <c r="C6" i="22"/>
  <c r="C5" i="22"/>
  <c r="C4" i="22"/>
  <c r="C8" i="45"/>
  <c r="C7" i="45"/>
  <c r="C6" i="45"/>
  <c r="C5" i="45"/>
  <c r="C4" i="45"/>
  <c r="C6" i="1"/>
  <c r="C5" i="1"/>
  <c r="C4" i="1"/>
  <c r="C12" i="40"/>
  <c r="C11" i="40"/>
  <c r="C10" i="40"/>
  <c r="C9" i="40"/>
  <c r="C7" i="40"/>
  <c r="C8" i="40"/>
  <c r="C6" i="40"/>
  <c r="C5" i="40"/>
  <c r="B13" i="40"/>
  <c r="C13" i="40"/>
  <c r="F27" i="39"/>
  <c r="F8" i="39"/>
  <c r="F16" i="39"/>
  <c r="F18" i="39"/>
  <c r="F13" i="39"/>
  <c r="F7" i="39"/>
  <c r="F12" i="39"/>
  <c r="F6" i="39"/>
  <c r="F23" i="39"/>
  <c r="F26" i="39"/>
  <c r="G10" i="38"/>
  <c r="F10" i="38"/>
  <c r="D10" i="38"/>
  <c r="C13" i="38"/>
  <c r="C10" i="38"/>
  <c r="O20" i="29"/>
  <c r="O23" i="29"/>
  <c r="O9" i="29"/>
  <c r="O16" i="29"/>
  <c r="O12" i="29"/>
  <c r="O22" i="29"/>
  <c r="O17" i="29"/>
  <c r="O11" i="29"/>
  <c r="O19" i="29"/>
  <c r="O25" i="29"/>
  <c r="O26" i="29"/>
  <c r="O21" i="29"/>
  <c r="O18" i="29"/>
  <c r="O15" i="29"/>
  <c r="O14" i="29"/>
  <c r="O8" i="29"/>
  <c r="O13" i="29"/>
  <c r="O7" i="29"/>
  <c r="O24" i="29"/>
  <c r="O10" i="29"/>
  <c r="O27" i="29"/>
  <c r="H20" i="29"/>
  <c r="Q20" i="29"/>
  <c r="H23" i="29"/>
  <c r="Q23" i="29"/>
  <c r="H9" i="29"/>
  <c r="Q9" i="29"/>
  <c r="H16" i="29"/>
  <c r="Q16" i="29"/>
  <c r="H12" i="29"/>
  <c r="Q12" i="29"/>
  <c r="H22" i="29"/>
  <c r="Q22" i="29"/>
  <c r="H17" i="29"/>
  <c r="Q17" i="29"/>
  <c r="H11" i="29"/>
  <c r="Q11" i="29"/>
  <c r="H19" i="29"/>
  <c r="Q19" i="29"/>
  <c r="H25" i="29"/>
  <c r="Q25" i="29"/>
  <c r="H26" i="29"/>
  <c r="Q26" i="29"/>
  <c r="H21" i="29"/>
  <c r="Q21" i="29"/>
  <c r="H18" i="29"/>
  <c r="Q18" i="29"/>
  <c r="H15" i="29"/>
  <c r="Q15" i="29"/>
  <c r="H14" i="29"/>
  <c r="Q14" i="29"/>
  <c r="H8" i="29"/>
  <c r="Q8" i="29"/>
  <c r="H13" i="29"/>
  <c r="Q13" i="29"/>
  <c r="H7" i="29"/>
  <c r="Q7" i="29"/>
  <c r="H24" i="29"/>
  <c r="Q24" i="29"/>
  <c r="H10" i="29"/>
  <c r="Q10" i="29"/>
  <c r="H27" i="29"/>
  <c r="Q27" i="29"/>
  <c r="F19" i="39"/>
  <c r="F22" i="39"/>
  <c r="F15" i="39"/>
  <c r="F11" i="39"/>
  <c r="F24" i="39"/>
  <c r="F25" i="39"/>
  <c r="F20" i="39"/>
  <c r="F17" i="39"/>
  <c r="F14" i="39"/>
  <c r="F9" i="39"/>
  <c r="F10" i="39"/>
  <c r="J10" i="38"/>
  <c r="I10" i="38"/>
  <c r="J9" i="38"/>
  <c r="I9" i="38"/>
  <c r="L9" i="38"/>
  <c r="M9" i="38"/>
  <c r="J8" i="38"/>
  <c r="I8" i="38"/>
  <c r="L8" i="38"/>
  <c r="M8" i="38"/>
  <c r="J7" i="38"/>
  <c r="I7" i="38"/>
  <c r="L7" i="38"/>
  <c r="M7" i="38"/>
  <c r="J6" i="38"/>
  <c r="I6" i="38"/>
  <c r="L6" i="38"/>
  <c r="M6" i="38"/>
  <c r="J5" i="38"/>
  <c r="I5" i="38"/>
  <c r="L5" i="38"/>
  <c r="M5" i="38"/>
  <c r="G13" i="38"/>
  <c r="F13" i="38"/>
  <c r="D14" i="38"/>
  <c r="L10" i="38"/>
  <c r="M10" i="38"/>
  <c r="N28" i="29"/>
  <c r="M28" i="29"/>
  <c r="L28" i="29"/>
  <c r="K28" i="29"/>
  <c r="J28" i="29"/>
  <c r="O28" i="29"/>
  <c r="G28" i="29"/>
  <c r="F28" i="29"/>
  <c r="E28" i="29"/>
  <c r="D28" i="29"/>
  <c r="C28" i="29"/>
  <c r="H28" i="29"/>
  <c r="Q28" i="29"/>
  <c r="J13" i="38"/>
  <c r="G26" i="32"/>
  <c r="E26" i="32"/>
  <c r="D26" i="32"/>
  <c r="C26" i="32"/>
  <c r="E27" i="28"/>
  <c r="J17" i="27"/>
  <c r="J20" i="27"/>
  <c r="J6" i="27"/>
  <c r="J13" i="27"/>
  <c r="J9" i="27"/>
  <c r="J19" i="27"/>
  <c r="J14" i="27"/>
  <c r="J8" i="27"/>
  <c r="J16" i="27"/>
  <c r="J22" i="27"/>
  <c r="J23" i="27"/>
  <c r="J18" i="27"/>
  <c r="J15" i="27"/>
  <c r="J12" i="27"/>
  <c r="J11" i="27"/>
  <c r="J5" i="27"/>
  <c r="J10" i="27"/>
  <c r="J4" i="27"/>
  <c r="J21" i="27"/>
  <c r="J7" i="27"/>
  <c r="J24" i="27"/>
  <c r="J25" i="27"/>
  <c r="C9" i="12"/>
  <c r="C8" i="12"/>
  <c r="C7" i="12"/>
  <c r="C6" i="12"/>
</calcChain>
</file>

<file path=xl/sharedStrings.xml><?xml version="1.0" encoding="utf-8"?>
<sst xmlns="http://schemas.openxmlformats.org/spreadsheetml/2006/main" count="2040" uniqueCount="853">
  <si>
    <t>Comune</t>
  </si>
  <si>
    <t>Associazione di Comuni</t>
  </si>
  <si>
    <t>Azienda Sanitaria Locale (A.S.L)</t>
  </si>
  <si>
    <t>Sds/Zona</t>
  </si>
  <si>
    <t>Altro</t>
  </si>
  <si>
    <t>Totale</t>
  </si>
  <si>
    <t>Ente</t>
  </si>
  <si>
    <t>Comunale</t>
  </si>
  <si>
    <t>Zonale</t>
  </si>
  <si>
    <t>No</t>
  </si>
  <si>
    <t>Sì</t>
  </si>
  <si>
    <t>N</t>
  </si>
  <si>
    <t>%</t>
  </si>
  <si>
    <t>Risposte</t>
  </si>
  <si>
    <t>Delibera istitutiva del servizio</t>
  </si>
  <si>
    <t>Regolamento di gestione del servizio</t>
  </si>
  <si>
    <t>Circolare interna</t>
  </si>
  <si>
    <t>Protocollo d’intesa tra Az. USL e Comuni</t>
  </si>
  <si>
    <t>Tipo di atto</t>
  </si>
  <si>
    <t>Minimo</t>
  </si>
  <si>
    <t>Massimo</t>
  </si>
  <si>
    <t>Media</t>
  </si>
  <si>
    <t>Figura professionale</t>
  </si>
  <si>
    <t>Amministrativo/coordinatore</t>
  </si>
  <si>
    <t>Assistente sociale</t>
  </si>
  <si>
    <t>Educatore professionale</t>
  </si>
  <si>
    <t>Psicologo</t>
  </si>
  <si>
    <t>Pedagogista</t>
  </si>
  <si>
    <t>Si</t>
  </si>
  <si>
    <t>Responsabile della struttura</t>
  </si>
  <si>
    <t>Coordinatore</t>
  </si>
  <si>
    <t>Altra qualifica</t>
  </si>
  <si>
    <t>Volontari</t>
  </si>
  <si>
    <t>Tirocinanti</t>
  </si>
  <si>
    <t>Operatori servizio civile</t>
  </si>
  <si>
    <t>N centri</t>
  </si>
  <si>
    <t>Formazione</t>
  </si>
  <si>
    <t>Quindicinale</t>
  </si>
  <si>
    <t>Mensile</t>
  </si>
  <si>
    <t>Non avviene in modo regolare</t>
  </si>
  <si>
    <t>Numero ore</t>
  </si>
  <si>
    <t>Banca dati informatizzata</t>
  </si>
  <si>
    <t>presente</t>
  </si>
  <si>
    <t>non presente</t>
  </si>
  <si>
    <t>Dati socioanagrafici dei bambini in affidamento familiare</t>
  </si>
  <si>
    <t>Dati socioanagrafici delle famiglie e dei singoli disponibili all’affidamento familiare</t>
  </si>
  <si>
    <t>Elenco delle richieste, degli esiti e degli abbinamenti</t>
  </si>
  <si>
    <t>Informazioni sul tipo di affidamento familiare richiesto</t>
  </si>
  <si>
    <t>Natura consensuale o giudiziale dell’affidamento familiare</t>
  </si>
  <si>
    <t>Registrazione attività del Centro Affido</t>
  </si>
  <si>
    <t>Continuativamente</t>
  </si>
  <si>
    <t>Settimanalmente</t>
  </si>
  <si>
    <t>Mensilmente</t>
  </si>
  <si>
    <t>L’aggiornamento non avviene in modo regolare</t>
  </si>
  <si>
    <t>Tipologia</t>
  </si>
  <si>
    <t>Affidamento eterofamiliare</t>
  </si>
  <si>
    <t>Affidamento etero e intra familiare</t>
  </si>
  <si>
    <t>Attività di informazione alle persone interessate</t>
  </si>
  <si>
    <t>Preparazione del minore all’affidamento familiare</t>
  </si>
  <si>
    <t>Abbinamento affidatario/i  – bambino</t>
  </si>
  <si>
    <t>Partecipazione dei nuclei in attesa di abbinamento a gruppi di affidatari</t>
  </si>
  <si>
    <t>Attività di supporto ai figli già presenti nel nucleo affidatario</t>
  </si>
  <si>
    <t>Azioni di promozione e sensibilizzazione</t>
  </si>
  <si>
    <t>Analisi e valutazione dei requisiti dei candidati</t>
  </si>
  <si>
    <t>Preparazione/formazione dei candidati</t>
  </si>
  <si>
    <t>Attività di interlocuzione con i servizi del territorio</t>
  </si>
  <si>
    <t>Partecipazione con i servizi del territorio alla costruzione del progetto</t>
  </si>
  <si>
    <t>Attività pre-affidamento familiare</t>
  </si>
  <si>
    <t>Totale rispondenti</t>
  </si>
  <si>
    <t>Risposta</t>
  </si>
  <si>
    <t>Sostegno individuale dell’affidatario/i</t>
  </si>
  <si>
    <t>Sostegno di gruppo dell’affidatario/i</t>
  </si>
  <si>
    <t>Sostegno del bambino in affidamento familiare</t>
  </si>
  <si>
    <t>Verifica del progetto di affidamento familiare con l’affidatario/i</t>
  </si>
  <si>
    <t>Attività di verifica del progetto di affidamento familiare con il bambino</t>
  </si>
  <si>
    <t>Verifica del progetto di abbinamento con i servizi territoriali ed i nuclei</t>
  </si>
  <si>
    <t>Regolamentazione dell’affidamento familiare</t>
  </si>
  <si>
    <t>Coordinamento e gestione in rete del progetto di affidamento familiare</t>
  </si>
  <si>
    <t>Sostegno ai figli già presenti nel nucleo</t>
  </si>
  <si>
    <t>Attività durante l'affidamento familiare</t>
  </si>
  <si>
    <t>Criterio di differenziazione</t>
  </si>
  <si>
    <t>Tipologia di affidamento familiare</t>
  </si>
  <si>
    <t>Durata dell’affidamento familiare</t>
  </si>
  <si>
    <t>Caratteristiche del bambino</t>
  </si>
  <si>
    <t>Affidamento familiare residenziale</t>
  </si>
  <si>
    <t>Affidamento familiare di bambino con  disabilità</t>
  </si>
  <si>
    <t>Affidamento familiare a  parenti</t>
  </si>
  <si>
    <t>Progetti di prossimità familiare</t>
  </si>
  <si>
    <t>Tipologia di affidamento</t>
  </si>
  <si>
    <t>Rimborso di spese specifiche</t>
  </si>
  <si>
    <t>Contributi indiretti</t>
  </si>
  <si>
    <t>Agevolazioni</t>
  </si>
  <si>
    <t>Centro Affido</t>
  </si>
  <si>
    <t>Servizio Sociale</t>
  </si>
  <si>
    <t>Ente erogatore</t>
  </si>
  <si>
    <t>Informazione</t>
  </si>
  <si>
    <t>Abbinamento e sostegno</t>
  </si>
  <si>
    <t>Assistenti sociali</t>
  </si>
  <si>
    <t>Educatore professionale / Animatore</t>
  </si>
  <si>
    <t>Sociologo</t>
  </si>
  <si>
    <t>Volontari / servizio civile</t>
  </si>
  <si>
    <t>Rete di famiglie affidatarie</t>
  </si>
  <si>
    <t>Altri Centri Affido</t>
  </si>
  <si>
    <t>Associazioni familiari</t>
  </si>
  <si>
    <t>Altro*</t>
  </si>
  <si>
    <t>Colloqui individuali</t>
  </si>
  <si>
    <t>Colloqui di coppia</t>
  </si>
  <si>
    <t>Colloqui di famiglia</t>
  </si>
  <si>
    <t>Modulistica specifica per la valutazione degli affidatari</t>
  </si>
  <si>
    <t>Test</t>
  </si>
  <si>
    <t>Per niente</t>
  </si>
  <si>
    <t>Poco</t>
  </si>
  <si>
    <t>Abbastanza</t>
  </si>
  <si>
    <t>Strumenti</t>
  </si>
  <si>
    <t>Status sociale</t>
  </si>
  <si>
    <t>Condizioni economiche e abitative</t>
  </si>
  <si>
    <t>Molto</t>
  </si>
  <si>
    <t>Qualità della relazione di coppia e del clima familiare</t>
  </si>
  <si>
    <t>Stili di vita</t>
  </si>
  <si>
    <t>Storia personale e familiare</t>
  </si>
  <si>
    <t>Reti familiari e amicali</t>
  </si>
  <si>
    <t>Modelli educativi</t>
  </si>
  <si>
    <t>Presenza di altri figli</t>
  </si>
  <si>
    <t>Opinione dei figli eventualmente già presenti</t>
  </si>
  <si>
    <t>Capacità di gestire gli eventi critici (non prevedibili)</t>
  </si>
  <si>
    <t>*disponibilità al cambiamento e apertura alla diversità culturale</t>
  </si>
  <si>
    <t>Aspetti rilevanti</t>
  </si>
  <si>
    <t>Prima della fase di conoscenza e valutazione</t>
  </si>
  <si>
    <t>Durante la fase di conoscenza e valutazione</t>
  </si>
  <si>
    <t>Dopo la fase di conoscenza e valutazione</t>
  </si>
  <si>
    <t>Numero incontri</t>
  </si>
  <si>
    <t>Durata in mesi</t>
  </si>
  <si>
    <t>Opuscoli informativi</t>
  </si>
  <si>
    <t>Riferimenti di contatti dei servizi utili sul territorio</t>
  </si>
  <si>
    <t>Tipi di materiali</t>
  </si>
  <si>
    <t>Favorire negli affidatari la consapevolezza del proprio ruolo</t>
  </si>
  <si>
    <t>Riflessione su dinamiche emotive e relazionali dell'affidamento familiare</t>
  </si>
  <si>
    <t>Riflessione sul  cambiamento che si produrrà nella famiglia/persona con l'affidamento familiare</t>
  </si>
  <si>
    <t>Autovalutazione sulla capacità e preparazione ad accogliere</t>
  </si>
  <si>
    <t>Normativa sull’istituto dell'affidamento familiare</t>
  </si>
  <si>
    <t>Principi guida su come accogliere i bambini</t>
  </si>
  <si>
    <t>Capacità di accogliere e di sapersi separare</t>
  </si>
  <si>
    <t>Scambio di esperienze con famiglie già affidatarie</t>
  </si>
  <si>
    <t>Tipologie di affidamento</t>
  </si>
  <si>
    <t>Caratteristiche dei bambini in affidamento familiare e le loro famiglie</t>
  </si>
  <si>
    <t>Contenuti della formazione</t>
  </si>
  <si>
    <t>Obiettivi dela formazione</t>
  </si>
  <si>
    <t>Come gestire le relazioni con il bambino</t>
  </si>
  <si>
    <t>Come gestire le relazioni con la famiglia d'origine</t>
  </si>
  <si>
    <t>Criticità che possono emergere nel corso dell'affidamento</t>
  </si>
  <si>
    <t>Giochi di ruolo</t>
  </si>
  <si>
    <t>Visione di film sull'argomento affidamento familiare</t>
  </si>
  <si>
    <t>Strumenti della formazione</t>
  </si>
  <si>
    <t>Elementi considerati nell'abbinamento</t>
  </si>
  <si>
    <t>Condizioni materiali: adeguatezza casa, soldi</t>
  </si>
  <si>
    <t>Bisogni oggettivi del bambino da affidare</t>
  </si>
  <si>
    <t>Età degli affidatari, dell'affidato, dei figli già nel nucleo</t>
  </si>
  <si>
    <t>Aspetti soggettivi di compatibilità</t>
  </si>
  <si>
    <t>Sensibilità e motivazioni delle persone affidatarie</t>
  </si>
  <si>
    <t>Ambiente e relazioni familiari</t>
  </si>
  <si>
    <t>Storia individuale, di coppia, familiari</t>
  </si>
  <si>
    <t>Esperienze pregresse di affidamento</t>
  </si>
  <si>
    <t>Opinione dei figli del nucleo affidatario</t>
  </si>
  <si>
    <t>Opinione del bambino da affidare</t>
  </si>
  <si>
    <t>Colloqui individuali a richiesta dell’affidatario</t>
  </si>
  <si>
    <t>Frequenza minima degli incontri</t>
  </si>
  <si>
    <t>mensile</t>
  </si>
  <si>
    <t>bimestrale</t>
  </si>
  <si>
    <t>Modalità</t>
  </si>
  <si>
    <t>Soli adulti affidatari</t>
  </si>
  <si>
    <t>Affidatari adulti, bambini affidati e bambini già nel nucleo</t>
  </si>
  <si>
    <t>Partecipanti</t>
  </si>
  <si>
    <t>Colloqui calendarizzati</t>
  </si>
  <si>
    <t>Colloqui decisi secondo le esigenze del caso</t>
  </si>
  <si>
    <t>Da solo</t>
  </si>
  <si>
    <t>Con la famiglia di origine</t>
  </si>
  <si>
    <t>Con la famiglia affidataria e la famiglia di origine</t>
  </si>
  <si>
    <t>Con la famiglia affidataria</t>
  </si>
  <si>
    <t>Modalità di partecipazione</t>
  </si>
  <si>
    <t>Partecipanti alla verifica</t>
  </si>
  <si>
    <t>trimestrale o oltre</t>
  </si>
  <si>
    <t>Affidatari</t>
  </si>
  <si>
    <t>Affidatari e bambini affidati insieme</t>
  </si>
  <si>
    <t>Affidatari e bambini separatamente</t>
  </si>
  <si>
    <t>Affidatari e famiglia di origine</t>
  </si>
  <si>
    <t>su richiesta/ esigenza</t>
  </si>
  <si>
    <t>Frequenza incontri</t>
  </si>
  <si>
    <t>Gruppi di mutuo aiuto composti da affidatari</t>
  </si>
  <si>
    <t>Reti di affidatari</t>
  </si>
  <si>
    <t>Associazioni di affidatari</t>
  </si>
  <si>
    <t>Altro (progetto di affido, verifica progetto)</t>
  </si>
  <si>
    <t xml:space="preserve">Facilitare i rapporti  tra famiglia affidataria e famiglia d'origine </t>
  </si>
  <si>
    <t>Facilitare incontri e comunicazioni tra bambino affidato e famiglia d'origine</t>
  </si>
  <si>
    <t>Comunicazioni e incontri di équipe miste di lavoro</t>
  </si>
  <si>
    <t>Sì, con l’autorità giudiziaria</t>
  </si>
  <si>
    <t>N bambini/adolescenti</t>
  </si>
  <si>
    <t>Etero-familiari</t>
  </si>
  <si>
    <t>Intra-familiari</t>
  </si>
  <si>
    <t>di cui a tempo pieno</t>
  </si>
  <si>
    <t>di cui a ore dedicate</t>
  </si>
  <si>
    <t xml:space="preserve">Altro </t>
  </si>
  <si>
    <t>Versilia</t>
  </si>
  <si>
    <t>Aretina</t>
  </si>
  <si>
    <t>Valdarno Inferiore</t>
  </si>
  <si>
    <t>Alta Val D’elsa</t>
  </si>
  <si>
    <t>Alta Val Di Cecina</t>
  </si>
  <si>
    <t>Fiorentina Sud-Est</t>
  </si>
  <si>
    <t>Firenze</t>
  </si>
  <si>
    <t>Piana Di Lucca</t>
  </si>
  <si>
    <t>Pratese</t>
  </si>
  <si>
    <t>Valdinievole</t>
  </si>
  <si>
    <t>Valdera</t>
  </si>
  <si>
    <t>Pisana</t>
  </si>
  <si>
    <t>Bassa Val Di Cecina</t>
  </si>
  <si>
    <t>Mugello</t>
  </si>
  <si>
    <t>Senese</t>
  </si>
  <si>
    <t>Livornese</t>
  </si>
  <si>
    <t>Apuane</t>
  </si>
  <si>
    <t>Val Di Cornia</t>
  </si>
  <si>
    <t>Pistoiese</t>
  </si>
  <si>
    <t>Totale affidamenti eterofamiliari</t>
  </si>
  <si>
    <t>Totale affidamenti intrafamiliari</t>
  </si>
  <si>
    <t>Zona socio sanitaria</t>
  </si>
  <si>
    <t>Affidamento eterofamiliare Part time</t>
  </si>
  <si>
    <t>Affidamento eterofamiliare Full time</t>
  </si>
  <si>
    <t>Affidamento intrafamiliare Part time</t>
  </si>
  <si>
    <t>Affidamento intrafamiliare Full time</t>
  </si>
  <si>
    <t>Valori percentuali</t>
  </si>
  <si>
    <t>Valori assoluti</t>
  </si>
  <si>
    <t>Piana Di Lucca*</t>
  </si>
  <si>
    <t>Pistoiese*</t>
  </si>
  <si>
    <t>Piana di Lucca</t>
  </si>
  <si>
    <t>Empolese</t>
  </si>
  <si>
    <t>x</t>
  </si>
  <si>
    <t>Presenza di personale aggiuntivo (altre figure professionali)</t>
  </si>
  <si>
    <t>Equipe minima: figure professionali</t>
  </si>
  <si>
    <t>Assistente sociale + Psicologo</t>
  </si>
  <si>
    <t>Assistente sociale + Educatore professionale</t>
  </si>
  <si>
    <t>Assistente sociale + Educatore + Psicologo</t>
  </si>
  <si>
    <t>Amministrativo/Coordinatore</t>
  </si>
  <si>
    <t>Zona socio-sanitaria</t>
  </si>
  <si>
    <t>nr</t>
  </si>
  <si>
    <t>Colloqui famiglie d’origine</t>
  </si>
  <si>
    <t>Fiaba</t>
  </si>
  <si>
    <t>Sporadici incontri con il gruppo dei candidati all’affido</t>
  </si>
  <si>
    <t>Partecipazione al coordinamento fra centri affidi</t>
  </si>
  <si>
    <t>Attività svolta</t>
  </si>
  <si>
    <t>Risposte (multiple) ricategorizzate</t>
  </si>
  <si>
    <t>Bambini e adolescenti ITALIANI</t>
  </si>
  <si>
    <t>Bambini e adolescenti STRANIERI</t>
  </si>
  <si>
    <t>0-2</t>
  </si>
  <si>
    <t>3-5</t>
  </si>
  <si>
    <t>6-10</t>
  </si>
  <si>
    <t>11-14</t>
  </si>
  <si>
    <t>15-17</t>
  </si>
  <si>
    <t>TOT</t>
  </si>
  <si>
    <t>Totale Regione</t>
  </si>
  <si>
    <t>Classi di età</t>
  </si>
  <si>
    <t>M</t>
  </si>
  <si>
    <t>F</t>
  </si>
  <si>
    <t>Italiani</t>
  </si>
  <si>
    <t>Stranieri</t>
  </si>
  <si>
    <t>Totale complessivo</t>
  </si>
  <si>
    <t>0-2 anni</t>
  </si>
  <si>
    <t>3-5 anni</t>
  </si>
  <si>
    <t>6-10 anni</t>
  </si>
  <si>
    <t>11-14 anni</t>
  </si>
  <si>
    <t>15-17 anni</t>
  </si>
  <si>
    <t>% stranieri</t>
  </si>
  <si>
    <t>Zona Socio Sanitaria</t>
  </si>
  <si>
    <t>Affidamento familiare avviato</t>
  </si>
  <si>
    <t>Affidamento familiare in attesa di avvio</t>
  </si>
  <si>
    <t>Nucleo affidatario individuato direttamentedai servizi territoriali dopo la richiesta</t>
  </si>
  <si>
    <t>Affidamento in situazioni di emergenza</t>
  </si>
  <si>
    <t>N bambini e adolescenti</t>
  </si>
  <si>
    <t>ANNO 2013</t>
  </si>
  <si>
    <t>A.S.L</t>
  </si>
  <si>
    <t>Tipo di servizio</t>
  </si>
  <si>
    <t>Autonomo dedicato</t>
  </si>
  <si>
    <t>Insieme di funzioni afferenti ad altro servizio</t>
  </si>
  <si>
    <t>Categorie di risposta</t>
  </si>
  <si>
    <t>Presenza di un regolamento</t>
  </si>
  <si>
    <t>Servizio sociale</t>
  </si>
  <si>
    <t>Ufficio Minori</t>
  </si>
  <si>
    <t>Numero figure professionali</t>
  </si>
  <si>
    <t>Frequenza supervisione</t>
  </si>
  <si>
    <t>Presente</t>
  </si>
  <si>
    <t>Non presente</t>
  </si>
  <si>
    <t>Tipologia informazioni</t>
  </si>
  <si>
    <t>Tipologia informazioni in banca dati</t>
  </si>
  <si>
    <t>Frequenza aggiornamento banca dati</t>
  </si>
  <si>
    <t>Differenze tra le due tipologie di affidamento (etero/intra)</t>
  </si>
  <si>
    <t>Contributo standard mensile Valore in Euro</t>
  </si>
  <si>
    <t>Spese specifiche</t>
  </si>
  <si>
    <t>Promozione e sensibilizzazione</t>
  </si>
  <si>
    <t>Partner della promozione e sensibilizzazione</t>
  </si>
  <si>
    <t>Modalità informazione</t>
  </si>
  <si>
    <t>Colloqui personalizzati</t>
  </si>
  <si>
    <t>Incontri di gruppo / pubblici</t>
  </si>
  <si>
    <t>Media, tv, web</t>
  </si>
  <si>
    <t>Dati anagrafici</t>
  </si>
  <si>
    <t>Composizione nucleo</t>
  </si>
  <si>
    <t>Motivazioni</t>
  </si>
  <si>
    <t>Canali di contatto</t>
  </si>
  <si>
    <t>Storia personale/di coppia</t>
  </si>
  <si>
    <t>Conoscenza tema e normativa</t>
  </si>
  <si>
    <t>Esperienze pregresse</t>
  </si>
  <si>
    <t>Modalità indagine psico-sociale</t>
  </si>
  <si>
    <t>Soggetto titolare</t>
  </si>
  <si>
    <t>Soggetto diverso dal titolare</t>
  </si>
  <si>
    <t>Ente gestore</t>
  </si>
  <si>
    <t>Territorio</t>
  </si>
  <si>
    <t>Equipe interna al servizio</t>
  </si>
  <si>
    <t>Equipe  non presente</t>
  </si>
  <si>
    <t>Equipe iteristituzionale (operatori di enti diversi)</t>
  </si>
  <si>
    <t>In servizio</t>
  </si>
  <si>
    <t>Aggiornamento a proprie spese</t>
  </si>
  <si>
    <t>Preliminare al servizio</t>
  </si>
  <si>
    <t>Supervisione dell'équipe</t>
  </si>
  <si>
    <t>Prevista</t>
  </si>
  <si>
    <t>Non prevista</t>
  </si>
  <si>
    <t>2 ore</t>
  </si>
  <si>
    <t>3 ore</t>
  </si>
  <si>
    <t>4 ore</t>
  </si>
  <si>
    <t>Vi sono differenze</t>
  </si>
  <si>
    <t>Non vi sono differenze</t>
  </si>
  <si>
    <t>Sempre</t>
  </si>
  <si>
    <t>Qualche volta</t>
  </si>
  <si>
    <t>Mai</t>
  </si>
  <si>
    <t>Redazione progetto di affidamento: modalità di frequenza</t>
  </si>
  <si>
    <t>Contratto di affidamento familiare: modalità di frequenza</t>
  </si>
  <si>
    <t>Raramente</t>
  </si>
  <si>
    <t>Progetto "mai"</t>
  </si>
  <si>
    <t>Contratto "mai"</t>
  </si>
  <si>
    <t>Contributo senza differenziazioni</t>
  </si>
  <si>
    <t>Solo procedure standard per tutte le fasi</t>
  </si>
  <si>
    <t>Procedure standard e protocolli, ma solo per alcune fasi</t>
  </si>
  <si>
    <t>Volontariato o privato sociale</t>
  </si>
  <si>
    <t>Enti pubblici</t>
  </si>
  <si>
    <t>Incontri con genitori e figli naturali</t>
  </si>
  <si>
    <t>Centri rispondenti</t>
  </si>
  <si>
    <t>Aspetti rilevanti nella scelta dei candidati</t>
  </si>
  <si>
    <t>Incontri previsti</t>
  </si>
  <si>
    <t>Incontri non previsti</t>
  </si>
  <si>
    <t>Confronto tra le figure professionali coinvolte</t>
  </si>
  <si>
    <t>Candidati rimandati nel tempo</t>
  </si>
  <si>
    <t>Dipende dai casi</t>
  </si>
  <si>
    <t>Candidati indirizzati verso altre esperienze</t>
  </si>
  <si>
    <t>Candidati non inseriti o tolti da banca dati</t>
  </si>
  <si>
    <t>Proposti colloqui / percorsi di sostegno</t>
  </si>
  <si>
    <t>Consigliati altri percorsi di formazione</t>
  </si>
  <si>
    <t>Candidati non tenuti in considerazione</t>
  </si>
  <si>
    <t>Fase in cui avviene la formazione</t>
  </si>
  <si>
    <t>Modulistica disponibile</t>
  </si>
  <si>
    <t>Modulistica non prevista</t>
  </si>
  <si>
    <t>Frequenza di ascolto dell'opinione del bambino</t>
  </si>
  <si>
    <t>Frequenza</t>
  </si>
  <si>
    <t>Attività promosse</t>
  </si>
  <si>
    <t>Servizi terrritoriali con cui vi è raccordo</t>
  </si>
  <si>
    <t>Servizi del comune in cui ha residenza il minore</t>
  </si>
  <si>
    <t>Servizi del comune in cui ha residenza la famiglia affidataria</t>
  </si>
  <si>
    <t>Nessun raccordo*</t>
  </si>
  <si>
    <t>Aspetti di raccordo</t>
  </si>
  <si>
    <t>Modulistica e procedure</t>
  </si>
  <si>
    <t>Previste</t>
  </si>
  <si>
    <t>Non previste</t>
  </si>
  <si>
    <t>Soggetto con il quale è presente un protocollo di intesa</t>
  </si>
  <si>
    <t>Nessun protocollo presente</t>
  </si>
  <si>
    <t>Affidamento part time*</t>
  </si>
  <si>
    <t>* due centri hanno stabilito per questa tipologia un contributo giornaliero, perciò non sono stati inseriti nel calcolo del valore min, max e media</t>
  </si>
  <si>
    <t>Affidamento familiare diurno**</t>
  </si>
  <si>
    <t>** un centro ha stabilito per questa tipologia un contributo giornaliero, perciò non è stato inserito nel calcolo del valore min, max e media</t>
  </si>
  <si>
    <t>Tipo di sostegno</t>
  </si>
  <si>
    <t>% di centri affidi</t>
  </si>
  <si>
    <t>Affidatari adulti e  bambini affidati</t>
  </si>
  <si>
    <t>% sul totale</t>
  </si>
  <si>
    <t>Tipologia  affidamenti</t>
  </si>
  <si>
    <t>% (su tot)</t>
  </si>
  <si>
    <t>Totale italiani</t>
  </si>
  <si>
    <t>Totale stranieri</t>
  </si>
  <si>
    <t>% sul tot</t>
  </si>
  <si>
    <t>Bambini e adolescenti</t>
  </si>
  <si>
    <t>Rientro famiglia di origine</t>
  </si>
  <si>
    <t>Collocamento in affidamento familiare preadottivo</t>
  </si>
  <si>
    <t>Collocamento in altra famiglia affidataria</t>
  </si>
  <si>
    <t>Raggiungimento di una vita autonoma</t>
  </si>
  <si>
    <t>Trasferimento in servizio residenziale</t>
  </si>
  <si>
    <t>Dato mancante</t>
  </si>
  <si>
    <t>Motivazione</t>
  </si>
  <si>
    <t>Totale Italiani</t>
  </si>
  <si>
    <t>Totale per Zona</t>
  </si>
  <si>
    <t>Bambini e adolescenti in affidamento al 31/12</t>
  </si>
  <si>
    <t>Classe di età</t>
  </si>
  <si>
    <t>Da 3 a 6 mesi</t>
  </si>
  <si>
    <t>Meno di 3 mesi</t>
  </si>
  <si>
    <t>Da 7 a 12 mesi</t>
  </si>
  <si>
    <t>Da 13 a 24 mesi</t>
  </si>
  <si>
    <t>Da 25 a 36 mesi</t>
  </si>
  <si>
    <t>Da 37 a 48 mesi</t>
  </si>
  <si>
    <t>Da oltre 48 mesi</t>
  </si>
  <si>
    <t>Stesso comune del Centro Affido</t>
  </si>
  <si>
    <t>Altro comune in Toscana</t>
  </si>
  <si>
    <t>Altro comune nella stessa zona</t>
  </si>
  <si>
    <t>Altra regione</t>
  </si>
  <si>
    <t>Residenza degli affidati</t>
  </si>
  <si>
    <t>Non indicato</t>
  </si>
  <si>
    <t>Part time</t>
  </si>
  <si>
    <t>Full time</t>
  </si>
  <si>
    <t>Zone socio sanitarie</t>
  </si>
  <si>
    <t>Affidamenti omoculturali</t>
  </si>
  <si>
    <t>Intrafamiliari</t>
  </si>
  <si>
    <t>Etero familiari</t>
  </si>
  <si>
    <t>Intra familiari</t>
  </si>
  <si>
    <t>Affidamenti terminati nell'anno</t>
  </si>
  <si>
    <t>Affidamenti part time</t>
  </si>
  <si>
    <t>Oltre 4 anni</t>
  </si>
  <si>
    <t>Fino a 1 anno</t>
  </si>
  <si>
    <t>Sopra 1 anno fino a 2</t>
  </si>
  <si>
    <t>Sopra i 2 anni fino a 4</t>
  </si>
  <si>
    <t>Durata affidamento</t>
  </si>
  <si>
    <t>N coppie</t>
  </si>
  <si>
    <t>N singoli</t>
  </si>
  <si>
    <t>Coppie iscritte in banca dati</t>
  </si>
  <si>
    <t>Con figli minorenni (naturali e adottivi)</t>
  </si>
  <si>
    <t>Con altri minorenni in affidamento</t>
  </si>
  <si>
    <t>Con affidamento familiare in corso</t>
  </si>
  <si>
    <t>In abbinamento</t>
  </si>
  <si>
    <t>In attesa di abbinamento</t>
  </si>
  <si>
    <t>Persone singole in banca dati</t>
  </si>
  <si>
    <t>Totale singoli in banca dati</t>
  </si>
  <si>
    <t>Totale coppie in banca dati</t>
  </si>
  <si>
    <t>Tipologia di nucleo familiare</t>
  </si>
  <si>
    <t>Totale nuclei con figli già presenti</t>
  </si>
  <si>
    <t>Totale iscritti in banca dati</t>
  </si>
  <si>
    <t>Tot nuclei</t>
  </si>
  <si>
    <t>% su tot regionale</t>
  </si>
  <si>
    <t>Totale regionale</t>
  </si>
  <si>
    <t>% su tot nuclei</t>
  </si>
  <si>
    <t>n.d.</t>
  </si>
  <si>
    <t>9-10</t>
  </si>
  <si>
    <t>Colloqui di informazione</t>
  </si>
  <si>
    <t>Incontri di formazione</t>
  </si>
  <si>
    <t>Colloqui  per proposte di abbinamento</t>
  </si>
  <si>
    <t>Iniziative di promozione/sensibilizzazione</t>
  </si>
  <si>
    <t>Richieste ricevute dal territorio</t>
  </si>
  <si>
    <t>Colloqui di supporto a famiglia affidataria</t>
  </si>
  <si>
    <t>Incontri di gruppo per sostegno affidatari</t>
  </si>
  <si>
    <t>Colloqui di indagine psicosociale</t>
  </si>
  <si>
    <t>Colloqui con esito positivo abbinamento</t>
  </si>
  <si>
    <t>Consulenze su progetti richieste dal Servizio sociale</t>
  </si>
  <si>
    <t>Colloqui di supporto con bambini / ragazzi in affidamento familiare</t>
  </si>
  <si>
    <t>Incontri di supervisione operatori del Centro Affido</t>
  </si>
  <si>
    <t>Attività</t>
  </si>
  <si>
    <t>Totale risposte</t>
  </si>
  <si>
    <t>Totale bambini affidati</t>
  </si>
  <si>
    <t>Totale bambini che hanno terminato l'affidamento</t>
  </si>
  <si>
    <t>Totale affidi part time</t>
  </si>
  <si>
    <t>Incontri di supervisione operatori del Centro Affido*</t>
  </si>
  <si>
    <t>Intervallo</t>
  </si>
  <si>
    <t>Indice delle tavole</t>
  </si>
  <si>
    <t>1.  Informazioni sul Centro Affido e le sue funzioni</t>
  </si>
  <si>
    <t>1.1 Informazioni generali</t>
  </si>
  <si>
    <t>1.2 Organizzazione del Centro Affido</t>
  </si>
  <si>
    <t>1.3 Le attività generali del Centro Affido</t>
  </si>
  <si>
    <t>2. Informazioni sull’utenza del Centro Affido</t>
  </si>
  <si>
    <t>3. Il processo di affidamento familiare</t>
  </si>
  <si>
    <t>3.1  Informazioni generali sul processo di affidamento familiare</t>
  </si>
  <si>
    <t>3.3  Informazione degli interessati</t>
  </si>
  <si>
    <t>3.4  Conoscenza e indagine psico-sociale dei candidati</t>
  </si>
  <si>
    <t>3.5  Formazione</t>
  </si>
  <si>
    <t>3.7  Lavoro di rete interistituzionale</t>
  </si>
  <si>
    <t>Tavola 1.1.1 Natura giuridica dell'ente titolare del servizio</t>
  </si>
  <si>
    <t>2 centri non hanno risposto</t>
  </si>
  <si>
    <t xml:space="preserve">Tavola 1.1.3. Ente a cui è affidata la gestione del Centro Affido </t>
  </si>
  <si>
    <t>Tavola 1.1.4  Natura giuridica dell’ente titolare del servizio, secondo la Zona socio sanitaria</t>
  </si>
  <si>
    <t>Tavola 1.1.5  Ambito territoriale di riferimento del Centro Affido, secondo la Zona socio-sanitaria</t>
  </si>
  <si>
    <t xml:space="preserve">Tavola 1.1.6  Atti amministrativi adottati per l'istituzione del Centro Affido </t>
  </si>
  <si>
    <t>Tavola 1.1.2  Ambito territoriale di riferimento del Centro Affido</t>
  </si>
  <si>
    <t>Totale*</t>
  </si>
  <si>
    <t xml:space="preserve">                       Risposta aperta</t>
  </si>
  <si>
    <t>Tavola 1.2.1  Equipe permanente per la gestione del Centro Affido</t>
  </si>
  <si>
    <t>Tavola 1.2.2  Risorse umane impegnate  nella gestione del Centro Affido</t>
  </si>
  <si>
    <t>Totale operatori</t>
  </si>
  <si>
    <t>Tavola 1.2.4  Numero di figure professionali presenti nei Centri Affido.</t>
  </si>
  <si>
    <t>Mancate risposte su orario</t>
  </si>
  <si>
    <t>Ore per operatore*</t>
  </si>
  <si>
    <t xml:space="preserve">* Solo per gli operatori che lavorano per una quota parziale di  ore  settimanali dedicate </t>
  </si>
  <si>
    <t>Tavola 1.2.5  Presenza dei profili professionali di responsabile e coordinatore</t>
  </si>
  <si>
    <t>Qualifica:   assistente sociale</t>
  </si>
  <si>
    <t>Tavola 1.2.6  Figure non retribuite impiegate nel Centro Affido</t>
  </si>
  <si>
    <t>Figure non retribuite</t>
  </si>
  <si>
    <t>Totale centri</t>
  </si>
  <si>
    <t>Tavola 1.2.8  Attività formative seguite dagli operatori  negli ultimi tre anni</t>
  </si>
  <si>
    <t>Tavola 1.2.11  Cadenza temporale degli incontri di supervisione</t>
  </si>
  <si>
    <t>Tavola 1.2.12  Durata di ciascun incontro di supervisione</t>
  </si>
  <si>
    <t>Tavola 1.2.15  Cadenza di aggiornamento della banca dati</t>
  </si>
  <si>
    <t>Tavola 1.2.13  Banca dati informatizzata delle famiglie e degli affidamenti</t>
  </si>
  <si>
    <t>Tavola 1.2.16  Banca dati informatizzata presente o meno: dati per Zona socio-sanitaria</t>
  </si>
  <si>
    <t xml:space="preserve">                     in relazione  agli affidamenti eterofamiliari e intrafamiliari</t>
  </si>
  <si>
    <t xml:space="preserve">                     nelle funzioni svolte nel corso dell'affidamento</t>
  </si>
  <si>
    <t xml:space="preserve">                     Dati per Zona socio-sanitaria.</t>
  </si>
  <si>
    <t>Preparazione del bambino da affidare</t>
  </si>
  <si>
    <t>Supporto ai figli già nel nucleo</t>
  </si>
  <si>
    <t xml:space="preserve">                     e/o ai figli già presenti nel nucleo. Dati per Zona socio-sanitaria.</t>
  </si>
  <si>
    <t xml:space="preserve">Tavola 1.3.9  Progetto comprensivo degli interventi rivolti al bambino e alla sua famiglia, </t>
  </si>
  <si>
    <t xml:space="preserve">                     all'avvio dell’affidamento familiare</t>
  </si>
  <si>
    <t xml:space="preserve">Tavola 1.3.10  Sottoscrizione del  “contratto di affidamento familiare” </t>
  </si>
  <si>
    <t xml:space="preserve">                       tra famiglia affidataria e  servizio</t>
  </si>
  <si>
    <t xml:space="preserve">                        un progetto degli interventi per bambino e famiglia</t>
  </si>
  <si>
    <t xml:space="preserve">                       non sottoscrive "mai" un contratto di affidamento familiare</t>
  </si>
  <si>
    <t>Affidamento familiare di neonati o sotto i 3 anni di età</t>
  </si>
  <si>
    <t>Deviazione standard</t>
  </si>
  <si>
    <t>servizi di educativa domiciliare e territoriale</t>
  </si>
  <si>
    <t>*Altro: servizi educativi, doposcuola, agevolazioni per tariffe scolastiche,</t>
  </si>
  <si>
    <t>Conoscenza e valutazione</t>
  </si>
  <si>
    <t>Tavola 3.1.1  Figure professionali coinvolte nelle fasi dell'affidamento familiare. Valori assoluti</t>
  </si>
  <si>
    <t>Tavola 3.1.2 Figure professionali coinvolte nelle fasi dell'affidamento familiare. Valori percentuali</t>
  </si>
  <si>
    <t>3.2  Promozione e sensibilizzazione</t>
  </si>
  <si>
    <t xml:space="preserve">Tavola 3.2.1  Attività di promozione e sensibilizzazione </t>
  </si>
  <si>
    <t xml:space="preserve">                     organizzate dal Centro Affido</t>
  </si>
  <si>
    <t>Tavola 3.2.2  Soggetto col quale viene organizzata l’attività di promozione.</t>
  </si>
  <si>
    <t>Tavola 3.3.1  Modalità di svolgimento dell’attività di informazione</t>
  </si>
  <si>
    <t xml:space="preserve">                     rivolta ai potenziali affidatari. Risposta aperta.</t>
  </si>
  <si>
    <t>Tavola 3.3.2  Informazioni sui candidati all'affidamento raccolte in questa fase.</t>
  </si>
  <si>
    <t>% su tot rispondenti 21</t>
  </si>
  <si>
    <t xml:space="preserve">Tavola 3.3.3  Incontri con i figli eventualmente già presenti nel nucleo, </t>
  </si>
  <si>
    <t xml:space="preserve">                     nella fase informativa</t>
  </si>
  <si>
    <t>2.3 Bambini e adolescenti per i quali è terminato l'affidamento familiare nel corso del 2013</t>
  </si>
  <si>
    <t>2.5 Banca dati dell'affidamento familiare</t>
  </si>
  <si>
    <t>3.6 Abbinamento e sostegno dell'affidamento familiare</t>
  </si>
  <si>
    <t>Tavola 3.5.2  Modalità di formazione degli affidatari</t>
  </si>
  <si>
    <t xml:space="preserve">                      Valori assoluti per singole Zone socio sanitarie, per classi di età e cittadinanza.  Anno 2013</t>
  </si>
  <si>
    <t xml:space="preserve">                     Incidenza in ogni Zona dei bambini e adolescenti con cittadinanza straniera.</t>
  </si>
  <si>
    <t xml:space="preserve">                     Anno 2013</t>
  </si>
  <si>
    <t>Totale richieste (N. bambini e adolescenti)</t>
  </si>
  <si>
    <t xml:space="preserve">                     Valore percentuale per singole Zone socio sanitarie. </t>
  </si>
  <si>
    <t>% su totale</t>
  </si>
  <si>
    <t>Valore assoluto</t>
  </si>
  <si>
    <t>Totale bambini/adolescenti</t>
  </si>
  <si>
    <t>Cambio progetto: il bambino rimane in famiglia</t>
  </si>
  <si>
    <t>Cambio progetto: il bambino è inserito in comunità</t>
  </si>
  <si>
    <t>Cambio progetto: il bambino rimane nel contesto di accoglienza in cui già vive</t>
  </si>
  <si>
    <t>Esito delle richieste avanzate al Centro affido dal servizio territoriale</t>
  </si>
  <si>
    <t>Tavola 2.1.4. Richieste di affidamento familiare ai Centri Affido.</t>
  </si>
  <si>
    <t>Tavola 2.1.3  Richieste di affidamento familiare ai Centri Affido, anno 2013.</t>
  </si>
  <si>
    <t>Tavola 2.1.2  Richieste complessive ai Centri Affido nella Regione, per classi di età e genere. Anno 2013</t>
  </si>
  <si>
    <t>Tavola 2.1.1.  Richieste di affidamento familiare pervenute ai Centri Affido dai Servizi territoriali.</t>
  </si>
  <si>
    <t>Risposte specificate per "Altro"</t>
  </si>
  <si>
    <t xml:space="preserve">                      Specificazioni della risposta "Altro"</t>
  </si>
  <si>
    <t>Totale "Altro"</t>
  </si>
  <si>
    <t>In attesa di provvedimento dell'A.G.</t>
  </si>
  <si>
    <t>Non specificato</t>
  </si>
  <si>
    <t>* vedi tavola successiva</t>
  </si>
  <si>
    <t xml:space="preserve">                     Valori assoluti per Zona, per classi di età e cittadinanza.</t>
  </si>
  <si>
    <t>Solo procedure standard e solo per alcune fasi</t>
  </si>
  <si>
    <t>Fiorentina Nord-Ovest</t>
  </si>
  <si>
    <t>Empolese*</t>
  </si>
  <si>
    <t>Totale affidamenti terminati</t>
  </si>
  <si>
    <t>Totale affidi omoculturali</t>
  </si>
  <si>
    <t>Bassa Val di Cecina</t>
  </si>
  <si>
    <t>Alta Val d’Elsa</t>
  </si>
  <si>
    <t>Val di Cornia</t>
  </si>
  <si>
    <t>Alta Val di Cecina</t>
  </si>
  <si>
    <t>Affidi avviati</t>
  </si>
  <si>
    <t>% Avvio</t>
  </si>
  <si>
    <t>In attesa</t>
  </si>
  <si>
    <t>% Attesa</t>
  </si>
  <si>
    <t>% Cambio progetto</t>
  </si>
  <si>
    <t>% Altro</t>
  </si>
  <si>
    <t>Richieste totali</t>
  </si>
  <si>
    <t>Affidamenti terminati</t>
  </si>
  <si>
    <t>Totale affidi terminati</t>
  </si>
  <si>
    <t>Totale rientri in famiglia</t>
  </si>
  <si>
    <t>% di rientro in famiglia</t>
  </si>
  <si>
    <t>Alta Val d'Elsa</t>
  </si>
  <si>
    <t>Affidamenti                 oltre 48 mesi</t>
  </si>
  <si>
    <t>Totale affidi                                      al 31/12/13</t>
  </si>
  <si>
    <t>% (su totale affidi terminati)</t>
  </si>
  <si>
    <t>% di rientro su affidamenti terminati per cittadinanza</t>
  </si>
  <si>
    <t>Tavola 2.3.1  Bambini e adolescenti per i quali è terminato l'affidamento familiare nel corso del 2013.</t>
  </si>
  <si>
    <t xml:space="preserve">                     Valori assoluti per classi di età, genere e cittadinanza. Distribuzione percentuale per età.</t>
  </si>
  <si>
    <t xml:space="preserve">Tavola 2.3.3 Affidamenti familiari terminati nel corso del 2013 e tasso di rientro nella famiglia di origine. </t>
  </si>
  <si>
    <t xml:space="preserve">                    Valori assoluti e percentuali per Zona socio sanitaria.</t>
  </si>
  <si>
    <t>Tavola 2.3.4  Affidamenti familiari terminati nel corso del 2013 per cittadinanza dei bambini.</t>
  </si>
  <si>
    <t xml:space="preserve">                      Tasso di rientro nella famiglia di origine.</t>
  </si>
  <si>
    <t xml:space="preserve">                     Valori assoluti e percentuali per cittadinanza dei bambini affidati.</t>
  </si>
  <si>
    <t xml:space="preserve">                     Valori assoluti e percentuali per cittadinanza e per totale bambini e adolescenti.</t>
  </si>
  <si>
    <t>% affidi omoculturali</t>
  </si>
  <si>
    <t>% per singola Zona</t>
  </si>
  <si>
    <t xml:space="preserve">                     Dati al 31/12/2013</t>
  </si>
  <si>
    <t>Durata dell'affidamento</t>
  </si>
  <si>
    <t xml:space="preserve">                      Dato al 31/12/2013</t>
  </si>
  <si>
    <t xml:space="preserve">                     Valore percentuale su totale di affidi al 31/12, per Zona socio sanitaria.</t>
  </si>
  <si>
    <t>N centri affido</t>
  </si>
  <si>
    <t>Affidamento intrafamiliare</t>
  </si>
  <si>
    <t>Affidamento etero familiare</t>
  </si>
  <si>
    <t>Affidamento intra familiare</t>
  </si>
  <si>
    <t>Valori %</t>
  </si>
  <si>
    <t xml:space="preserve">                       Valori assoluti e percentuali.</t>
  </si>
  <si>
    <t>Totale affidamenti</t>
  </si>
  <si>
    <t>N bambini per ogni centro.                Valore medio</t>
  </si>
  <si>
    <t>Totale affidamenti*</t>
  </si>
  <si>
    <t>* per 16 affidamenti non è stata indicata la tipologia</t>
  </si>
  <si>
    <t>Totale complessivo affidamenti*</t>
  </si>
  <si>
    <t>* Queste zone hanno indicato di occuparsi solo di affidi eterofamiliari ma forniscono anche il dato sugli intrafamiliari.</t>
  </si>
  <si>
    <t xml:space="preserve">                       Incidenza percentuale sul totale per ogni Zona</t>
  </si>
  <si>
    <t>% affidamenti ETEROfamiliari                 su totale affidamenti</t>
  </si>
  <si>
    <t>% affidamenti INTRAfamiliari                       su totale affidamenti</t>
  </si>
  <si>
    <t>** Per 16 affidamenti non è stata indicata la tipologia</t>
  </si>
  <si>
    <t>Totale complessivo affidamenti**</t>
  </si>
  <si>
    <t>Tavola 2.4.5  Durata degli affidamenti familiari.</t>
  </si>
  <si>
    <t>Tavola 2.4.6  Residenza dei bambini e adolescenti il cui affidamento è seguito dai</t>
  </si>
  <si>
    <t>Tavola 2.4.9  Distribuzione degli affidi a tempo pieno e parziale secondo la tipologia intra/etero familiare.</t>
  </si>
  <si>
    <t>Tavola 2.4.10  Bambini e adolescenti secondo l'affidamento etero/intra familiare</t>
  </si>
  <si>
    <t>Tavola 2.4.11  Bambini e adolescenti secondo l'affidamento a tempo parziale o pieno</t>
  </si>
  <si>
    <t>Tavola 2.4.12  Affidamenti part-time secondo la tipologia intra/etero familiare</t>
  </si>
  <si>
    <t>Tavola 2.4.13  Distribuzione degli affidamenti familiari per Zona, secondo la tipologia intra/etero familiare e il tempo parziale o pieno</t>
  </si>
  <si>
    <t>Tavola 2.4.15 Affidamenti omoculturali per Zona e tipologia etero/intra familiare. Dati al 31/12/2013</t>
  </si>
  <si>
    <t>Tavola 2.4.16  Affidamenti omoculturali per Zona e tipologia etero/intra familiare.</t>
  </si>
  <si>
    <t xml:space="preserve">Tavola 2.5.1  Numero di coppie e singoli iscritti nella banca dati affidamento familiare. </t>
  </si>
  <si>
    <t xml:space="preserve">                     Dati per Zona socio sanitaria al 31/12</t>
  </si>
  <si>
    <t>%                             (su tot coppie iscritte)</t>
  </si>
  <si>
    <t>%                                     (su tot singoli iscritti)</t>
  </si>
  <si>
    <t>Nuclei cancellati</t>
  </si>
  <si>
    <t>Totale             nuclei iscritti</t>
  </si>
  <si>
    <t>% cancellati                    (su tot Zona)</t>
  </si>
  <si>
    <t>Tavola 2.6.1  Attività specifiche realizzate nel corso dell'anno 2013. Dato per Zona socio sanitaria</t>
  </si>
  <si>
    <t>Consulenze su progetti richiesti dal Servizio sociale</t>
  </si>
  <si>
    <t xml:space="preserve">                     Dato regionale</t>
  </si>
  <si>
    <t>Numero di centri affido</t>
  </si>
  <si>
    <t>Tavola 3.1.3  Procedure standardizzate e protocolli relativi utilizzati nelle fasi dell'affidamento</t>
  </si>
  <si>
    <t xml:space="preserve">                     Risposta aperta. Valori percentuali su totali rispondenti (21)</t>
  </si>
  <si>
    <t>% su tot rispondenti</t>
  </si>
  <si>
    <t>Incontri con i figli già nel nucleo</t>
  </si>
  <si>
    <t>*Categorie indicate per "Altro": traccia colloquio, diario</t>
  </si>
  <si>
    <t>Tavola 3.4.1  Percorso di conoscenza dei candidati all’affidamento familiare:</t>
  </si>
  <si>
    <t xml:space="preserve">                     modalità dell'indagine psico-sociale. Risposta a scelta mutlipla.</t>
  </si>
  <si>
    <t xml:space="preserve">                     Valori percentuali su totale rispondenti (21)</t>
  </si>
  <si>
    <t>Tavola 3.4.2. Numero di incontri previsti nella fase conoscitiva</t>
  </si>
  <si>
    <t>Tavola 3.4.5  Incidenza dei diversi elementi presi in considerazione nella scelta dei candidati. Valori %</t>
  </si>
  <si>
    <t xml:space="preserve">Tavola 3.4.6  Incontri di  conoscenza dei bambini/adolescenti </t>
  </si>
  <si>
    <t xml:space="preserve">                     presenti nella famiglia candidata</t>
  </si>
  <si>
    <t>Restituzione prevista attraverso colloquio</t>
  </si>
  <si>
    <t xml:space="preserve">                     Risposta a scelta multipla. Valori % su totale rispondenti (16)</t>
  </si>
  <si>
    <t>Modalità della formazione: corsi di preparazione</t>
  </si>
  <si>
    <t>Corsi rivolti a gruppi</t>
  </si>
  <si>
    <t>Corsi rivolti ai singoli candidati</t>
  </si>
  <si>
    <t>Corsi che prevedono sia incontri con i singoli che di gruppo</t>
  </si>
  <si>
    <t>N centri rispondenti</t>
  </si>
  <si>
    <t>Tavola 3.5.3  Numero e durata degli incontri previsti in un ciclo completo di formazione</t>
  </si>
  <si>
    <t>Tavola 3.5.4  Materiali forniti ai candidati durante la formazione</t>
  </si>
  <si>
    <t>Linee guida sull'affidamento dedicate alle famiglie</t>
  </si>
  <si>
    <t>Testi di normativa nazionale e regionale sull'affidamento</t>
  </si>
  <si>
    <t xml:space="preserve">                     Risposte a scelta multipla. Valori % su totale rispondenti (11)</t>
  </si>
  <si>
    <t>Valori</t>
  </si>
  <si>
    <t>Tavola 3.4.7  Elaborazione della decisione sui candidati e restituzione esiti</t>
  </si>
  <si>
    <t>Archiviazione prevista dei dati (esito negativo)</t>
  </si>
  <si>
    <t>Tavola 3.4.8  Esito negativo: cosa accade dopo.</t>
  </si>
  <si>
    <t>Modalità elaborazione e restituzione decisione</t>
  </si>
  <si>
    <t xml:space="preserve">                     Risposte aperte, multiple. Valori % su totale rispondenti (21)</t>
  </si>
  <si>
    <t xml:space="preserve">                     Risposte a scelta multipla. Valori % su totale rispondenti (15)</t>
  </si>
  <si>
    <t xml:space="preserve">                     Risposte a scelta multipla. Valori % su totale rispondenti (13)</t>
  </si>
  <si>
    <t>Tavola 3.5.5  Obiettivi della formazione dei candidati.</t>
  </si>
  <si>
    <t>Tavola 3.5.6  Contenuti della formazione dei candidati.</t>
  </si>
  <si>
    <t>Tavola 3.5.8  Modulistica offerta ai candidati per esprimere il gradimento sulla formazione ricevuta</t>
  </si>
  <si>
    <t>Tavola 3.6.2  Grado di importanza attribuito ad ogni aspetto considerato nell'abbinamento. Valori percentuali</t>
  </si>
  <si>
    <t>Tavola 3.6.1  Grado di importanza attribuito ad ogni aspetto considerato nell'abbinamento. Valori assoluti</t>
  </si>
  <si>
    <t>Tavola 3.6.3  Opinione del bambino da affidare prima dell'avvio dell'affidamento</t>
  </si>
  <si>
    <t>Incontri tra famiglie</t>
  </si>
  <si>
    <t>Presenza del bambino</t>
  </si>
  <si>
    <t xml:space="preserve">                    durante l'abbinamento</t>
  </si>
  <si>
    <t>Tavola 3.6.4  Conoscenza tra famiglia affidataria e famiglia di origine</t>
  </si>
  <si>
    <t>15gg</t>
  </si>
  <si>
    <t>1 mese</t>
  </si>
  <si>
    <t>2 mesi</t>
  </si>
  <si>
    <t xml:space="preserve">                     Risposte a scelta multipla. Valori % su totale rispondenti (20)</t>
  </si>
  <si>
    <t>Colloqui individuali programmati</t>
  </si>
  <si>
    <t>Incontri periodici di gruppo con altri affidatari</t>
  </si>
  <si>
    <t>3 mesi</t>
  </si>
  <si>
    <t xml:space="preserve">Tavola 3.6.9  Modalità di partecipazione del bambino agli incontri previsti </t>
  </si>
  <si>
    <t xml:space="preserve">                     Risposte a scelta multipla. Valori % su totale rispondenti (14)</t>
  </si>
  <si>
    <t>Tavola 3.6.8  Modalità di incontro con il bambino affidato</t>
  </si>
  <si>
    <t>Frequenza degli incontri con il bambino affidato</t>
  </si>
  <si>
    <t>Tavola 3.6.6  Partecipanti agli incontri di sostegno durante l’affidamento familiare</t>
  </si>
  <si>
    <t>Tavola 3.6.7  Incontri  con il bambino affidato</t>
  </si>
  <si>
    <t xml:space="preserve">                     durante l'esperienza di affidamento familiare</t>
  </si>
  <si>
    <t xml:space="preserve">                     Risposte a scelta multipla. Valori % su totale rispondenti (19)</t>
  </si>
  <si>
    <t xml:space="preserve">Tavola 3.6.10  Momenti di verifica del percorso di affidamento familiare </t>
  </si>
  <si>
    <t xml:space="preserve">                       Risposte a scelta multipla. Valori % su totale rispondenti (19)</t>
  </si>
  <si>
    <t>Scambi e incontri promossi</t>
  </si>
  <si>
    <t xml:space="preserve">                       Risposte a scelta multipla. Valori % su totale rispondenti (17)</t>
  </si>
  <si>
    <t>Tavola 3.6.12  Scambi e incontri di gruppo per i bambini affidati promossi dal Centro Affido</t>
  </si>
  <si>
    <t>Valore %</t>
  </si>
  <si>
    <t>Utilità degli incontri</t>
  </si>
  <si>
    <t xml:space="preserve">Molto </t>
  </si>
  <si>
    <t xml:space="preserve">                        e opinione degli operatori sulla loro utilità.</t>
  </si>
  <si>
    <t>*Il servizio affido è centralizzato</t>
  </si>
  <si>
    <t>Tavola 3.7.2  Aspetti sui quali avviene il raccordo coi Servizi territoriali.</t>
  </si>
  <si>
    <t xml:space="preserve">Tavola 3.7.3  Presenza di procedura/modulistica per la richiesta </t>
  </si>
  <si>
    <t xml:space="preserve">                     di affidamento da parte dei Servizi territoriali</t>
  </si>
  <si>
    <t xml:space="preserve">                     Risposte a scelta multipla. Valori % su totale rispondenti (18)</t>
  </si>
  <si>
    <t>Tavola 3.7.4  Protocollo di intesa con soggetti istituzionali.</t>
  </si>
  <si>
    <t xml:space="preserve">RILEVAZIONE SULLE ATTIVITA’ DEI CENTRI PER L'AFFIDO IN TOSCANA </t>
  </si>
  <si>
    <t>Tavola 1.2.3  Figure professionali impegnate nel Centro Affido a tempo pieno e a ore dedicate.</t>
  </si>
  <si>
    <t xml:space="preserve">                       Numero di ore settimanali per operatori a ore dedicate</t>
  </si>
  <si>
    <t xml:space="preserve">Numero minimo di ore settimanali dedicate </t>
  </si>
  <si>
    <t xml:space="preserve">Numero massimo di ore settimanali dedicate </t>
  </si>
  <si>
    <t>Numero totale di figure professionali</t>
  </si>
  <si>
    <t>Numero medio di ore</t>
  </si>
  <si>
    <t>N figure professionali</t>
  </si>
  <si>
    <t xml:space="preserve">                     Valori assoluti e percentuali sul totale degli operatori.</t>
  </si>
  <si>
    <t>N operatori</t>
  </si>
  <si>
    <t>Tavola 1.2.10  Supervisione esterna dell'équipe</t>
  </si>
  <si>
    <t xml:space="preserve">                      </t>
  </si>
  <si>
    <t xml:space="preserve">                     Risposta a scelta multipla, valori % su totale rispondenti (20)</t>
  </si>
  <si>
    <t>Tavola 1.2.14  Informazioni raccolte nella banca dati. Risposta a scelta multipla, valori % su totale rispondenti (12)</t>
  </si>
  <si>
    <t xml:space="preserve">                       Risposta multipla, valori percentuali su totale rispondenti (21)</t>
  </si>
  <si>
    <t xml:space="preserve">Tavola 1.3.8  Centri Affido che svolgono attività di preparazione del minore da affidare </t>
  </si>
  <si>
    <t>Tavola 2.3.2  Numero di bambini e adolescenti che hanno terminato l'affidamento nel 2013 secondo la motivazione.</t>
  </si>
  <si>
    <t>Rientro                      nella famiglia di origine</t>
  </si>
  <si>
    <t xml:space="preserve">                     Valori % su totale risposte (711)</t>
  </si>
  <si>
    <t>Media per ogni centro</t>
  </si>
  <si>
    <t>Tavola 2.4.14  Distribuzione degli affidamenti familiari per Zona, secondo la tipologia intra/etero familiare.</t>
  </si>
  <si>
    <t>Totale stranieri in affidamento</t>
  </si>
  <si>
    <t xml:space="preserve">                      Risposta a scelta multipla, valori % su totale rispondenti (16)</t>
  </si>
  <si>
    <t xml:space="preserve">                     Risposte a scelta multipla. Valori % su totale rispondenti (17)</t>
  </si>
  <si>
    <t>Tavola 3.4.3  Strumenti utilizzati per la valutazione dei candidati.</t>
  </si>
  <si>
    <t xml:space="preserve">                    su totale centri che hanno scelto ogni aspetto</t>
  </si>
  <si>
    <t>Tavola 3.5.7  Strumenti utilizzati durante la formazione.</t>
  </si>
  <si>
    <t>Esercizi e confronti che stimolano l'espressione di emozioni</t>
  </si>
  <si>
    <t xml:space="preserve">                      su totale centri che hanno scelto ciascun aspetto.</t>
  </si>
  <si>
    <t>Tavola 3.6.5  Modalità con cui avviene il supporto alla famiglia affidataria durante l'affidamento.</t>
  </si>
  <si>
    <t>Tavola 1.3.12  Centri Affido nei quali si dichiara che la famiglia affidataria</t>
  </si>
  <si>
    <t>Tavola 1.3.11  Centri Affido nei quali si dichiara di non redarre "mai"</t>
  </si>
  <si>
    <t>Tavola 1.3.13  Criteri di differenziazione del contributo economico. Risposte</t>
  </si>
  <si>
    <t xml:space="preserve">                       a scelta multipla, valori % su totale centri che la prevedono (20)</t>
  </si>
  <si>
    <t>Tavola 2.1.5 . Esito delle richieste di affidamento familiare pervenute al Centro Affido nel corso del 2013</t>
  </si>
  <si>
    <t>Tavola 2.1.6 . Esito delle richieste di affidamento familiare ricevute dal Centro Affido nel corso del 2013.</t>
  </si>
  <si>
    <t xml:space="preserve">Tavola 2.2.1  Bambini e adolescenti per i quali i Centri Affido hanno curato l'affidamento nel corso del 2013. </t>
  </si>
  <si>
    <t>2.2 Bambini e adolescenti per i quali i Centri Affido hanno curato l'affidamento nel corso del 2013</t>
  </si>
  <si>
    <t>2.1 Richieste di affidamento familiare pervenute al Centro Affido dal Servizio territoriale</t>
  </si>
  <si>
    <t>2.6 Attività realizzate dal Centro Affido nel corso dell'anno 2013</t>
  </si>
  <si>
    <t>Tavola 2.2.2  Bambini e adolescenti per i quali i Centri Affido hanno curato l'affidamento nel corso del 2013.</t>
  </si>
  <si>
    <t xml:space="preserve">                     seguiti dai Centri Affido. Dato regionale.</t>
  </si>
  <si>
    <t>Tavola 2.4.1  Bambini e adolescenti in affidamento familiare al 31/12/2013 secondo i dati dei Centri Affido. Dato per Zona, distinto per cittadinanza e classi di età.</t>
  </si>
  <si>
    <t xml:space="preserve">                      seguiti dai Centri Affido. Dati per Zona socio sanitaria.</t>
  </si>
  <si>
    <t>Tavola 2.4.4  Durata degli affidamenti familiari seguiti dai Centri Affido.</t>
  </si>
  <si>
    <t xml:space="preserve">                     Centri Affido. Dato al 31/12</t>
  </si>
  <si>
    <t xml:space="preserve">                     Confronto con il numero totale di bambini e adolescenti stranieri in affido seguiti da ogni Centro Affido.</t>
  </si>
  <si>
    <t>Tavola 2.4.17  Dati regionali di sintesi sul lavoro dei Centri Affido. Anno 2013</t>
  </si>
  <si>
    <t xml:space="preserve">Tavola 2.6.2  Attività specifiche realizzate dai Centri Affido nel corso dell'anno 2013. </t>
  </si>
  <si>
    <t>Tavola 3.5.1  Fase dell'affidamento familiare nella quale avviene la formazione degli affidatari.</t>
  </si>
  <si>
    <t>Tavola 3.6.11  Gruppi e reti promossi dal Centro Affido.</t>
  </si>
  <si>
    <t>Tavola 3.7.1  Raccordo del Centro Affido con i Servizi territoriali.</t>
  </si>
  <si>
    <r>
      <t xml:space="preserve">Tavola 1.3.7  Centri Affido che seguono </t>
    </r>
    <r>
      <rPr>
        <b/>
        <u/>
        <sz val="10"/>
        <color theme="1"/>
        <rFont val="Arial"/>
        <family val="2"/>
      </rPr>
      <t>solo i casi di affidamento eterofamiliare</t>
    </r>
    <r>
      <rPr>
        <b/>
        <sz val="10"/>
        <color theme="1"/>
        <rFont val="Arial"/>
        <family val="2"/>
      </rPr>
      <t>.</t>
    </r>
  </si>
  <si>
    <t xml:space="preserve">                       su totale centri che le prevedono (20)</t>
  </si>
  <si>
    <t>Tavola 1.3.15  Tipologie delle altre forme di sostegno. Valori %</t>
  </si>
  <si>
    <t>Tavola 1.3.16  Ente che eroga l'ulteriore forma di sostegno alla famiglia affidataria</t>
  </si>
  <si>
    <t>Totale richieste</t>
  </si>
  <si>
    <t>Numero di richieste                       (N bambini e adolescenti)</t>
  </si>
  <si>
    <t xml:space="preserve">Tavola 2.1.7  Esiti delle richieste di affidamento familiare. Valori % sul totale delle richieste di affidamento per Zona socio-sanitaria. </t>
  </si>
  <si>
    <t xml:space="preserve">                     Dati 2013</t>
  </si>
  <si>
    <t xml:space="preserve">Tavola 2.3.5  Affidamenti familiari terminati nel corso del 2013 confrontati con il numero complessivo di affidi seguiti </t>
  </si>
  <si>
    <t>Affidi seguiti dal centro         fino al 2013</t>
  </si>
  <si>
    <t>Affidi terminati nel 2013</t>
  </si>
  <si>
    <t>Totale affidi al 31/12/13</t>
  </si>
  <si>
    <t>% affidi terminati su affidi seguiti</t>
  </si>
  <si>
    <t>Empolese**</t>
  </si>
  <si>
    <t>Pistoiese**</t>
  </si>
  <si>
    <t>Piana Di Lucca**</t>
  </si>
  <si>
    <t>** I Centri Affido di queste Zone hanno fornito il dato comprensivo degli affidi intrafamiliari, di cui si occupa tuttavia il Servizio territoriale e non il Centro Affido</t>
  </si>
  <si>
    <t>2.4 Bambini e adolescenti in affidamento familiare al 31.12.2013, seguiti dai Centri Affido</t>
  </si>
  <si>
    <t>2.4 Bambini e adolescenti in affidamento familiare al 31.12.2013, seguiti dai Centri Affido*</t>
  </si>
  <si>
    <t xml:space="preserve">Tavola 2.4.3 Bambini e adolescenti in affidamento familiare al 31/12/2013 per classi di età, genere e cittadinanza, </t>
  </si>
  <si>
    <t xml:space="preserve">Tavola 2.4.7  Affidamenti familiari seguiti dai Centri Affido in corso da più di 4 anni. </t>
  </si>
  <si>
    <t>Cambio progetto*</t>
  </si>
  <si>
    <t>*Cambio progetto: il bambino viene messo in comunità, oppure resta in famiglia o nella forma di accoglienza in cui si trovava</t>
  </si>
  <si>
    <t>Tavola 1.2.7.  Composizione dell'équipe di operatori previsti nei diversi Centri Affido. Dato per Zona socio-sanitaria</t>
  </si>
  <si>
    <t>*I centri di due Zone non hanno indicato correttamente la distribuzione degli affidamenti nelle diverse tipologie, perciò il totale (722) non corrisponde al totale di bambini in affidamento al 31/12 (738)</t>
  </si>
  <si>
    <t>n.d. dato dichiarato non disponibile dal Centro Affido</t>
  </si>
  <si>
    <t>n.i. non indicato</t>
  </si>
  <si>
    <t>n.i.</t>
  </si>
  <si>
    <t>Tavola 1.2.9  Tipologia di formazione degli operatori.</t>
  </si>
  <si>
    <t>Tavola 1.1.8  Tipologia di servizio del Centro Affido</t>
  </si>
  <si>
    <t>Tavola 1.1.9  Servizio al quale fa capo il Centro Affido.</t>
  </si>
  <si>
    <t>Tavola 1.1.10  Regolamento che disciplina l’affidamento familiare</t>
  </si>
  <si>
    <t xml:space="preserve">Tavola 1.1.7  Atti amministrativi adottati per l'istituzione del Centro Affido </t>
  </si>
  <si>
    <t>Regolamento di gestione del servizio e Protocollo d’intesa tra Az. USL e Comuni</t>
  </si>
  <si>
    <t>Nessun atto formalizzato</t>
  </si>
  <si>
    <t>Delibera e regolamento</t>
  </si>
  <si>
    <t xml:space="preserve">                     Risposta a scelta multipla, valori percentuali su totale rispondenti 21</t>
  </si>
  <si>
    <t>Tavola 1.3.1  Tipologie di affidamento familiare seguite dal Centro Affido</t>
  </si>
  <si>
    <t>Tavola 1.3.6  Differenze significative tra l'affidamento intrafamiliare ed eterofamiliare,</t>
  </si>
  <si>
    <t>Tavola 1.3.5  Funzioni svolte dal servizio, dopo l'avvio dell’affidamento familiare</t>
  </si>
  <si>
    <t>Tavola 1.3.4  Differenze significative nelle attività generali erogate dal Centro Affido,</t>
  </si>
  <si>
    <t>Tavola 1.3.3  Contenuti di altre attività, indicate in modo specifico. Dati per Zona socio-sanitaria.</t>
  </si>
  <si>
    <t>Tavola 1.3.2  Attività generali espletate dal Centro Affido prima dell’avvio dell’affidamento familiare.</t>
  </si>
  <si>
    <t xml:space="preserve">                     Risposta multipla, valori percentuali su totale rispondenti (21)</t>
  </si>
  <si>
    <t xml:space="preserve">                       Risposta a scelta multipla, valori % su totale centri che indica la differenziazione di contributo (17)</t>
  </si>
  <si>
    <t>Richieste di affidamento familiare pervenute ai Centri Affido</t>
  </si>
  <si>
    <t>Affidamenti realizzati nell'anno dai Centri Affido</t>
  </si>
  <si>
    <t>Affidamenti a fine anno seguiti dai Centri Affido</t>
  </si>
  <si>
    <t>Richieste pervenute</t>
  </si>
  <si>
    <t>Affidi realizzati nel 2013</t>
  </si>
  <si>
    <t>Bam/ado in affido al 31/12/13</t>
  </si>
  <si>
    <t>v. assoluto</t>
  </si>
  <si>
    <t xml:space="preserve">Tavola 2.4.18  Dati regionali di sintesi sul lavoro dei Centri Affido secondo la classe di età </t>
  </si>
  <si>
    <t xml:space="preserve">                       dei bambini  e adolescenti. Anno 2013</t>
  </si>
  <si>
    <t>Richieste pervenute al Centro Affido</t>
  </si>
  <si>
    <t>Affidi al 31/12/13</t>
  </si>
  <si>
    <t>Fiorentina Sud est</t>
  </si>
  <si>
    <t xml:space="preserve">Tavola 2.4.2a  Incidenza dei bambini e adolescenti stranieri sul totale per Zona degli affidamenti </t>
  </si>
  <si>
    <t xml:space="preserve">                      al 31/12 seguiti dai Centri Affido. Dati per Zona socio sanitaria.</t>
  </si>
  <si>
    <t>di cui italiani</t>
  </si>
  <si>
    <t>di cui stranieri</t>
  </si>
  <si>
    <t>% stranieri sul totale stranieri</t>
  </si>
  <si>
    <t>Tavola 2.4.2  Distribuzione dei bambini e adolescenti stranieri sul totale degli affidamenti al 31/12</t>
  </si>
  <si>
    <t>Bambini e adolescenti in affidamento al 31/12/12</t>
  </si>
  <si>
    <t>Tavola 1.3.14a  Entità del contributo standard mensile, per tipologia di contributo / criterio di differenziazione.</t>
  </si>
  <si>
    <t>Tavola 1.3.14  Criterio di differenziazione del contributo economico utilizzati dai centri affido.</t>
  </si>
  <si>
    <t xml:space="preserve">                       Risposta a scelta multipla, totale rispondenti (17).</t>
  </si>
  <si>
    <t>Affidamento familiare diurno</t>
  </si>
  <si>
    <t>Affidamento part time</t>
  </si>
  <si>
    <t>* I Centri Affido delle Zone Empolese, Piana di Lucca e Pistoiese hanno fornito il dato comprensivo degli affidi intrafamiliari, di cui si occupa tuttavia direttamente il Servizio territoriale e non il Centro Affido</t>
  </si>
  <si>
    <t>% bambini in affido                 da oltre 4 anni</t>
  </si>
  <si>
    <t>Tavola 2.4.8  Numero di bambini e adolescenti in affidamento familiare al 31/12,</t>
  </si>
  <si>
    <t xml:space="preserve">                     e intra/etero familiare</t>
  </si>
  <si>
    <t xml:space="preserve">                     seguiti dai Centri Affido, per tipologia di affidamento full o part time</t>
  </si>
  <si>
    <t xml:space="preserve">Tavola 2.4.19  Zone con alta percentuale di richieste di affido per bambini e adolescenti stranieri, e confronto con % di bambini e </t>
  </si>
  <si>
    <t xml:space="preserve">                       adolescenti stranieri affidati nell'anno e ancora in affido al 31/12</t>
  </si>
  <si>
    <t xml:space="preserve">Tavola 2.5.2  Coppie disponibili all'affidamento, iscritte in banca dati. </t>
  </si>
  <si>
    <t>Tavola 2.5.3  Persone singole iscritte in banca dati affidamento familiare.</t>
  </si>
  <si>
    <t>Tavola 2.5.4  Coppie e singoli iscritti in banca dati con figli nel nucleo familiare</t>
  </si>
  <si>
    <t>Tavola 2.5.5  Nuclei che hanno chiesto la cancellazione dalla banca dati.</t>
  </si>
  <si>
    <t xml:space="preserve">                    Stato dell'iter di affidamento. Dato regionale al 31/12/2013</t>
  </si>
  <si>
    <t xml:space="preserve">                     Stato dell'iter di affidamento. Dato regionale al 31/12/2013</t>
  </si>
  <si>
    <t>Colloqui di supporto con bambini / ragazzi in affido</t>
  </si>
  <si>
    <t>Alta V. Cecina</t>
  </si>
  <si>
    <t>Alta Val D’Elsa</t>
  </si>
  <si>
    <t>Bassa V. Cecina</t>
  </si>
  <si>
    <t>F. Nord-Ovest</t>
  </si>
  <si>
    <t>F. Sud-Est</t>
  </si>
  <si>
    <t>Iniziative di promozione</t>
  </si>
  <si>
    <t>Colloqui di indagine psico sociale</t>
  </si>
  <si>
    <t>Colloqui di infor-mazione</t>
  </si>
  <si>
    <t>Incontri di for-mazione</t>
  </si>
  <si>
    <t>3.6  Abbinamento e sostegno dell’affidamento familiare</t>
  </si>
  <si>
    <t>Tavola 3.4.4 Importanza  dei diversi elementi presi in considerazione nella scelta dei candidati. Valori assoluti</t>
  </si>
  <si>
    <t xml:space="preserve">                     dal Centro Affido fino al 2013.</t>
  </si>
  <si>
    <t>Cambio residenza, decadimento richiesta dai Servizi Sociali</t>
  </si>
  <si>
    <t>Difficoltà o mancanza di affidatari  per opportuno abbinamento</t>
  </si>
  <si>
    <t>T</t>
  </si>
  <si>
    <t>Raggiungimento 18 anni e permanenza fam. aff.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</si>
</sst>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##0"/>
    <numFmt numFmtId="165" formatCode="####.0"/>
    <numFmt numFmtId="166" formatCode="####.00"/>
    <numFmt numFmtId="167" formatCode="####"/>
    <numFmt numFmtId="168" formatCode="####.000"/>
  </numFmts>
  <fonts count="5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color indexed="8"/>
      <name val="Arial Bold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10"/>
      <name val="Arial"/>
      <family val="2"/>
    </font>
    <font>
      <sz val="9"/>
      <color indexed="8"/>
      <name val="Arial"/>
      <family val="2"/>
    </font>
    <font>
      <i/>
      <sz val="9"/>
      <color indexed="8"/>
      <name val="Arial"/>
      <family val="2"/>
    </font>
    <font>
      <i/>
      <sz val="11"/>
      <color theme="1"/>
      <name val="Calibri"/>
      <family val="2"/>
      <scheme val="minor"/>
    </font>
    <font>
      <i/>
      <sz val="1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  <font>
      <i/>
      <sz val="9"/>
      <color theme="1"/>
      <name val="Arial"/>
      <family val="2"/>
    </font>
    <font>
      <i/>
      <sz val="10"/>
      <color theme="1"/>
      <name val="Arial"/>
      <family val="2"/>
    </font>
    <font>
      <b/>
      <sz val="9"/>
      <color rgb="FFFF0000"/>
      <name val="Arial"/>
      <family val="2"/>
    </font>
    <font>
      <b/>
      <i/>
      <sz val="9"/>
      <color theme="1"/>
      <name val="Arial"/>
      <family val="2"/>
    </font>
    <font>
      <sz val="11"/>
      <color rgb="FFFF0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6"/>
      <color rgb="FF000000"/>
      <name val="Times New Roman"/>
      <family val="1"/>
    </font>
    <font>
      <i/>
      <sz val="9"/>
      <name val="Arial"/>
      <family val="2"/>
    </font>
    <font>
      <sz val="11"/>
      <color theme="1"/>
      <name val="Arial"/>
      <family val="2"/>
    </font>
    <font>
      <sz val="9"/>
      <color rgb="FFFF0000"/>
      <name val="Arial"/>
      <family val="2"/>
    </font>
    <font>
      <b/>
      <sz val="16"/>
      <color rgb="FF000000"/>
      <name val="Arial"/>
      <family val="2"/>
    </font>
    <font>
      <b/>
      <sz val="16"/>
      <color theme="1"/>
      <name val="Arial"/>
      <family val="2"/>
    </font>
    <font>
      <b/>
      <sz val="11"/>
      <color theme="1"/>
      <name val="Arial"/>
      <family val="2"/>
    </font>
    <font>
      <b/>
      <sz val="11"/>
      <color indexed="8"/>
      <name val="Arial Bold"/>
    </font>
    <font>
      <b/>
      <sz val="10"/>
      <color indexed="8"/>
      <name val="Arial Bold"/>
    </font>
    <font>
      <sz val="10"/>
      <color indexed="8"/>
      <name val="Arial"/>
      <family val="2"/>
    </font>
    <font>
      <b/>
      <sz val="12"/>
      <color indexed="8"/>
      <name val="Arial Bold"/>
    </font>
    <font>
      <b/>
      <sz val="10"/>
      <color indexed="8"/>
      <name val="Arial"/>
      <family val="2"/>
    </font>
    <font>
      <b/>
      <sz val="11"/>
      <color indexed="8"/>
      <name val="Arial"/>
      <family val="2"/>
    </font>
    <font>
      <i/>
      <sz val="10"/>
      <color indexed="8"/>
      <name val="Arial"/>
      <family val="2"/>
    </font>
    <font>
      <b/>
      <i/>
      <sz val="10"/>
      <color indexed="8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i/>
      <sz val="10"/>
      <color theme="1"/>
      <name val="Arial"/>
      <family val="2"/>
    </font>
    <font>
      <i/>
      <sz val="10"/>
      <color indexed="8"/>
      <name val="Arial Bold"/>
    </font>
    <font>
      <b/>
      <u/>
      <sz val="10"/>
      <color theme="1"/>
      <name val="Arial"/>
      <family val="2"/>
    </font>
    <font>
      <b/>
      <sz val="10"/>
      <name val="Arial"/>
      <family val="2"/>
    </font>
    <font>
      <b/>
      <sz val="16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FF0000"/>
      <name val="Arial"/>
      <family val="2"/>
    </font>
    <font>
      <strike/>
      <sz val="11"/>
      <color theme="1"/>
      <name val="Calibri"/>
      <family val="2"/>
      <scheme val="minor"/>
    </font>
    <font>
      <strike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2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" fillId="0" borderId="0"/>
  </cellStyleXfs>
  <cellXfs count="1047">
    <xf numFmtId="0" fontId="0" fillId="0" borderId="0" xfId="0"/>
    <xf numFmtId="0" fontId="0" fillId="0" borderId="0" xfId="0" applyBorder="1"/>
    <xf numFmtId="0" fontId="7" fillId="0" borderId="0" xfId="3" applyBorder="1"/>
    <xf numFmtId="0" fontId="7" fillId="0" borderId="0" xfId="3" applyFont="1" applyBorder="1" applyAlignment="1">
      <alignment vertical="center"/>
    </xf>
    <xf numFmtId="0" fontId="8" fillId="0" borderId="0" xfId="3" applyFont="1" applyBorder="1" applyAlignment="1">
      <alignment horizontal="center" wrapText="1"/>
    </xf>
    <xf numFmtId="164" fontId="8" fillId="0" borderId="0" xfId="3" applyNumberFormat="1" applyFont="1" applyBorder="1" applyAlignment="1">
      <alignment horizontal="right" vertical="top"/>
    </xf>
    <xf numFmtId="165" fontId="8" fillId="0" borderId="0" xfId="3" applyNumberFormat="1" applyFont="1" applyBorder="1" applyAlignment="1">
      <alignment horizontal="right" vertical="top"/>
    </xf>
    <xf numFmtId="0" fontId="7" fillId="0" borderId="0" xfId="3" applyBorder="1" applyAlignment="1">
      <alignment horizontal="center" vertical="center"/>
    </xf>
    <xf numFmtId="0" fontId="4" fillId="0" borderId="0" xfId="3" applyFont="1" applyBorder="1" applyAlignment="1">
      <alignment vertical="center" wrapText="1"/>
    </xf>
    <xf numFmtId="0" fontId="3" fillId="0" borderId="0" xfId="2" applyAlignment="1">
      <alignment horizontal="right"/>
    </xf>
    <xf numFmtId="0" fontId="0" fillId="0" borderId="0" xfId="0" applyAlignment="1">
      <alignment horizontal="right"/>
    </xf>
    <xf numFmtId="0" fontId="7" fillId="0" borderId="0" xfId="3" applyFont="1" applyBorder="1" applyAlignment="1">
      <alignment horizontal="right" vertical="center"/>
    </xf>
    <xf numFmtId="0" fontId="0" fillId="0" borderId="0" xfId="0" applyBorder="1" applyAlignment="1">
      <alignment horizontal="right"/>
    </xf>
    <xf numFmtId="0" fontId="8" fillId="0" borderId="0" xfId="3" applyFont="1" applyBorder="1" applyAlignment="1">
      <alignment horizontal="right" wrapText="1"/>
    </xf>
    <xf numFmtId="0" fontId="7" fillId="0" borderId="0" xfId="3" applyBorder="1" applyAlignment="1">
      <alignment horizontal="right" vertical="center"/>
    </xf>
    <xf numFmtId="0" fontId="7" fillId="0" borderId="0" xfId="4"/>
    <xf numFmtId="0" fontId="7" fillId="0" borderId="0" xfId="4" applyFont="1" applyBorder="1" applyAlignment="1">
      <alignment vertical="center"/>
    </xf>
    <xf numFmtId="0" fontId="8" fillId="0" borderId="0" xfId="4" applyFont="1" applyBorder="1" applyAlignment="1">
      <alignment wrapText="1"/>
    </xf>
    <xf numFmtId="0" fontId="8" fillId="0" borderId="0" xfId="4" applyFont="1" applyBorder="1" applyAlignment="1">
      <alignment horizontal="center" wrapText="1"/>
    </xf>
    <xf numFmtId="0" fontId="8" fillId="0" borderId="0" xfId="4" applyFont="1" applyBorder="1" applyAlignment="1">
      <alignment horizontal="left" vertical="top" wrapText="1"/>
    </xf>
    <xf numFmtId="164" fontId="8" fillId="0" borderId="0" xfId="4" applyNumberFormat="1" applyFont="1" applyBorder="1" applyAlignment="1">
      <alignment horizontal="right" vertical="top"/>
    </xf>
    <xf numFmtId="165" fontId="8" fillId="0" borderId="0" xfId="4" applyNumberFormat="1" applyFont="1" applyBorder="1" applyAlignment="1">
      <alignment horizontal="right" vertical="top"/>
    </xf>
    <xf numFmtId="9" fontId="8" fillId="0" borderId="0" xfId="1" applyFont="1" applyBorder="1" applyAlignment="1">
      <alignment horizontal="right" vertical="top"/>
    </xf>
    <xf numFmtId="0" fontId="7" fillId="0" borderId="0" xfId="4" applyBorder="1" applyAlignment="1">
      <alignment vertical="center" wrapText="1"/>
    </xf>
    <xf numFmtId="0" fontId="4" fillId="0" borderId="0" xfId="4" applyFont="1" applyBorder="1" applyAlignment="1">
      <alignment vertical="center"/>
    </xf>
    <xf numFmtId="0" fontId="7" fillId="0" borderId="0" xfId="4" applyBorder="1" applyAlignment="1">
      <alignment horizontal="center" vertical="center"/>
    </xf>
    <xf numFmtId="0" fontId="10" fillId="0" borderId="0" xfId="0" applyFont="1"/>
    <xf numFmtId="0" fontId="9" fillId="0" borderId="0" xfId="3" applyFont="1" applyFill="1" applyBorder="1" applyAlignment="1">
      <alignment horizontal="left" vertical="top"/>
    </xf>
    <xf numFmtId="0" fontId="7" fillId="0" borderId="0" xfId="5" applyFont="1" applyBorder="1" applyAlignment="1">
      <alignment vertical="center"/>
    </xf>
    <xf numFmtId="0" fontId="8" fillId="0" borderId="0" xfId="5" applyFont="1" applyBorder="1" applyAlignment="1">
      <alignment horizontal="center" wrapText="1"/>
    </xf>
    <xf numFmtId="0" fontId="8" fillId="0" borderId="0" xfId="5" applyFont="1" applyBorder="1" applyAlignment="1">
      <alignment horizontal="left" vertical="top" wrapText="1"/>
    </xf>
    <xf numFmtId="164" fontId="8" fillId="0" borderId="0" xfId="5" applyNumberFormat="1" applyFont="1" applyBorder="1" applyAlignment="1">
      <alignment horizontal="right" vertical="top"/>
    </xf>
    <xf numFmtId="0" fontId="6" fillId="0" borderId="0" xfId="5" applyFont="1" applyBorder="1" applyAlignment="1">
      <alignment horizontal="left" vertical="top" wrapText="1"/>
    </xf>
    <xf numFmtId="164" fontId="6" fillId="0" borderId="0" xfId="5" applyNumberFormat="1" applyFont="1" applyBorder="1" applyAlignment="1">
      <alignment horizontal="right" vertical="top"/>
    </xf>
    <xf numFmtId="165" fontId="6" fillId="0" borderId="0" xfId="5" applyNumberFormat="1" applyFont="1" applyBorder="1" applyAlignment="1">
      <alignment horizontal="right" vertical="top"/>
    </xf>
    <xf numFmtId="0" fontId="7" fillId="0" borderId="0" xfId="5" applyBorder="1" applyAlignment="1">
      <alignment horizontal="center" vertical="center" wrapText="1"/>
    </xf>
    <xf numFmtId="166" fontId="8" fillId="0" borderId="0" xfId="5" applyNumberFormat="1" applyFont="1" applyBorder="1" applyAlignment="1">
      <alignment horizontal="right" vertical="top"/>
    </xf>
    <xf numFmtId="0" fontId="7" fillId="0" borderId="0" xfId="5" applyBorder="1"/>
    <xf numFmtId="0" fontId="4" fillId="0" borderId="0" xfId="5" applyFont="1" applyBorder="1" applyAlignment="1">
      <alignment vertical="center" wrapText="1"/>
    </xf>
    <xf numFmtId="0" fontId="2" fillId="0" borderId="0" xfId="0" applyFont="1" applyAlignment="1"/>
    <xf numFmtId="0" fontId="12" fillId="0" borderId="0" xfId="0" applyFont="1" applyAlignment="1">
      <alignment horizontal="right" wrapText="1"/>
    </xf>
    <xf numFmtId="0" fontId="12" fillId="0" borderId="0" xfId="0" applyFont="1"/>
    <xf numFmtId="0" fontId="12" fillId="0" borderId="0" xfId="0" applyFont="1" applyAlignment="1">
      <alignment wrapText="1"/>
    </xf>
    <xf numFmtId="0" fontId="13" fillId="0" borderId="0" xfId="0" applyFont="1"/>
    <xf numFmtId="0" fontId="13" fillId="0" borderId="0" xfId="0" applyFont="1" applyAlignment="1"/>
    <xf numFmtId="0" fontId="13" fillId="0" borderId="0" xfId="0" applyFont="1" applyBorder="1"/>
    <xf numFmtId="0" fontId="12" fillId="0" borderId="0" xfId="0" applyFont="1" applyBorder="1"/>
    <xf numFmtId="0" fontId="12" fillId="0" borderId="0" xfId="0" applyFont="1" applyBorder="1" applyAlignment="1">
      <alignment horizontal="right"/>
    </xf>
    <xf numFmtId="0" fontId="12" fillId="0" borderId="0" xfId="0" applyFont="1" applyAlignment="1">
      <alignment horizontal="right"/>
    </xf>
    <xf numFmtId="0" fontId="7" fillId="0" borderId="0" xfId="8"/>
    <xf numFmtId="164" fontId="8" fillId="0" borderId="0" xfId="8" applyNumberFormat="1" applyFont="1" applyBorder="1" applyAlignment="1">
      <alignment horizontal="right" vertical="top"/>
    </xf>
    <xf numFmtId="165" fontId="8" fillId="0" borderId="0" xfId="8" applyNumberFormat="1" applyFont="1" applyBorder="1" applyAlignment="1">
      <alignment horizontal="right" vertical="top"/>
    </xf>
    <xf numFmtId="0" fontId="7" fillId="0" borderId="0" xfId="8" applyBorder="1" applyAlignment="1">
      <alignment horizontal="center" vertical="center"/>
    </xf>
    <xf numFmtId="0" fontId="7" fillId="0" borderId="0" xfId="8" applyFont="1" applyBorder="1" applyAlignment="1">
      <alignment vertical="center"/>
    </xf>
    <xf numFmtId="0" fontId="4" fillId="0" borderId="0" xfId="8" applyFont="1" applyBorder="1" applyAlignment="1">
      <alignment vertical="center"/>
    </xf>
    <xf numFmtId="0" fontId="7" fillId="0" borderId="0" xfId="8" applyBorder="1" applyAlignment="1">
      <alignment vertical="center"/>
    </xf>
    <xf numFmtId="0" fontId="8" fillId="0" borderId="0" xfId="8" applyFont="1" applyBorder="1" applyAlignment="1"/>
    <xf numFmtId="0" fontId="8" fillId="0" borderId="0" xfId="8" applyFont="1" applyBorder="1" applyAlignment="1">
      <alignment horizontal="center"/>
    </xf>
    <xf numFmtId="0" fontId="8" fillId="0" borderId="0" xfId="8" applyFont="1" applyBorder="1" applyAlignment="1">
      <alignment vertical="top"/>
    </xf>
    <xf numFmtId="0" fontId="8" fillId="0" borderId="0" xfId="8" applyFont="1" applyBorder="1" applyAlignment="1">
      <alignment horizontal="left" vertical="top"/>
    </xf>
    <xf numFmtId="0" fontId="7" fillId="0" borderId="0" xfId="8" applyBorder="1" applyAlignment="1"/>
    <xf numFmtId="0" fontId="0" fillId="0" borderId="0" xfId="0" applyFill="1" applyBorder="1"/>
    <xf numFmtId="166" fontId="8" fillId="0" borderId="0" xfId="4" applyNumberFormat="1" applyFont="1" applyBorder="1" applyAlignment="1">
      <alignment horizontal="right" vertical="top"/>
    </xf>
    <xf numFmtId="0" fontId="8" fillId="0" borderId="0" xfId="9" applyFont="1" applyBorder="1" applyAlignment="1">
      <alignment horizontal="left" vertical="top" wrapText="1"/>
    </xf>
    <xf numFmtId="164" fontId="8" fillId="0" borderId="0" xfId="9" applyNumberFormat="1" applyFont="1" applyBorder="1" applyAlignment="1">
      <alignment horizontal="right" vertical="top"/>
    </xf>
    <xf numFmtId="165" fontId="8" fillId="0" borderId="0" xfId="9" applyNumberFormat="1" applyFont="1" applyBorder="1" applyAlignment="1">
      <alignment horizontal="right" vertical="top"/>
    </xf>
    <xf numFmtId="0" fontId="8" fillId="0" borderId="0" xfId="9" applyFont="1" applyBorder="1" applyAlignment="1">
      <alignment horizontal="right" wrapText="1"/>
    </xf>
    <xf numFmtId="0" fontId="2" fillId="0" borderId="0" xfId="0" applyFont="1"/>
    <xf numFmtId="0" fontId="7" fillId="0" borderId="0" xfId="3" applyBorder="1" applyAlignment="1"/>
    <xf numFmtId="0" fontId="7" fillId="0" borderId="0" xfId="3" applyBorder="1" applyAlignment="1">
      <alignment vertical="center"/>
    </xf>
    <xf numFmtId="0" fontId="8" fillId="0" borderId="0" xfId="3" applyFont="1" applyBorder="1" applyAlignment="1">
      <alignment vertical="top"/>
    </xf>
    <xf numFmtId="0" fontId="8" fillId="0" borderId="0" xfId="3" applyFont="1" applyBorder="1" applyAlignment="1">
      <alignment horizontal="left" vertical="top"/>
    </xf>
    <xf numFmtId="0" fontId="7" fillId="0" borderId="0" xfId="10"/>
    <xf numFmtId="0" fontId="7" fillId="0" borderId="0" xfId="10" applyBorder="1" applyAlignment="1"/>
    <xf numFmtId="0" fontId="12" fillId="0" borderId="0" xfId="0" applyFont="1" applyAlignment="1">
      <alignment vertical="center"/>
    </xf>
    <xf numFmtId="0" fontId="7" fillId="0" borderId="0" xfId="11"/>
    <xf numFmtId="1" fontId="0" fillId="0" borderId="0" xfId="0" applyNumberFormat="1"/>
    <xf numFmtId="0" fontId="15" fillId="0" borderId="0" xfId="0" applyFont="1"/>
    <xf numFmtId="0" fontId="4" fillId="0" borderId="0" xfId="15" applyFont="1" applyBorder="1" applyAlignment="1">
      <alignment vertical="center"/>
    </xf>
    <xf numFmtId="0" fontId="7" fillId="0" borderId="0" xfId="15" applyFont="1" applyBorder="1" applyAlignment="1">
      <alignment vertical="center"/>
    </xf>
    <xf numFmtId="0" fontId="7" fillId="0" borderId="0" xfId="15" applyBorder="1" applyAlignment="1">
      <alignment vertical="center"/>
    </xf>
    <xf numFmtId="0" fontId="8" fillId="0" borderId="0" xfId="15" applyFont="1" applyBorder="1" applyAlignment="1"/>
    <xf numFmtId="0" fontId="8" fillId="0" borderId="0" xfId="15" applyFont="1" applyBorder="1" applyAlignment="1">
      <alignment vertical="top"/>
    </xf>
    <xf numFmtId="0" fontId="8" fillId="0" borderId="0" xfId="15" applyFont="1" applyBorder="1" applyAlignment="1">
      <alignment horizontal="left" vertical="top"/>
    </xf>
    <xf numFmtId="164" fontId="8" fillId="0" borderId="0" xfId="15" applyNumberFormat="1" applyFont="1" applyBorder="1" applyAlignment="1">
      <alignment horizontal="right" vertical="top"/>
    </xf>
    <xf numFmtId="165" fontId="8" fillId="0" borderId="0" xfId="15" applyNumberFormat="1" applyFont="1" applyBorder="1" applyAlignment="1">
      <alignment horizontal="right" vertical="top"/>
    </xf>
    <xf numFmtId="0" fontId="7" fillId="0" borderId="0" xfId="15" applyBorder="1" applyAlignment="1"/>
    <xf numFmtId="166" fontId="8" fillId="0" borderId="0" xfId="15" applyNumberFormat="1" applyFont="1" applyBorder="1" applyAlignment="1">
      <alignment horizontal="right" vertical="top"/>
    </xf>
    <xf numFmtId="0" fontId="7" fillId="0" borderId="0" xfId="15" applyBorder="1" applyAlignment="1">
      <alignment horizontal="center" vertical="center"/>
    </xf>
    <xf numFmtId="0" fontId="0" fillId="0" borderId="0" xfId="0" applyBorder="1" applyAlignment="1"/>
    <xf numFmtId="0" fontId="8" fillId="0" borderId="0" xfId="15" applyFont="1" applyBorder="1" applyAlignment="1">
      <alignment horizontal="center"/>
    </xf>
    <xf numFmtId="0" fontId="9" fillId="0" borderId="0" xfId="15" applyFont="1" applyBorder="1" applyAlignment="1">
      <alignment horizontal="left" vertical="top"/>
    </xf>
    <xf numFmtId="0" fontId="7" fillId="0" borderId="0" xfId="16" applyFont="1" applyBorder="1" applyAlignment="1">
      <alignment vertical="center"/>
    </xf>
    <xf numFmtId="164" fontId="8" fillId="0" borderId="0" xfId="16" applyNumberFormat="1" applyFont="1" applyBorder="1" applyAlignment="1">
      <alignment horizontal="right" vertical="top"/>
    </xf>
    <xf numFmtId="165" fontId="8" fillId="0" borderId="0" xfId="16" applyNumberFormat="1" applyFont="1" applyBorder="1" applyAlignment="1">
      <alignment horizontal="right" vertical="top"/>
    </xf>
    <xf numFmtId="0" fontId="7" fillId="0" borderId="0" xfId="16" applyBorder="1" applyAlignment="1">
      <alignment horizontal="center" vertical="center"/>
    </xf>
    <xf numFmtId="0" fontId="7" fillId="0" borderId="0" xfId="16" applyBorder="1" applyAlignment="1"/>
    <xf numFmtId="0" fontId="7" fillId="0" borderId="0" xfId="17"/>
    <xf numFmtId="0" fontId="7" fillId="0" borderId="0" xfId="17" applyBorder="1" applyAlignment="1"/>
    <xf numFmtId="0" fontId="7" fillId="0" borderId="0" xfId="15"/>
    <xf numFmtId="168" fontId="8" fillId="0" borderId="0" xfId="15" applyNumberFormat="1" applyFont="1" applyBorder="1" applyAlignment="1">
      <alignment horizontal="right" vertical="top"/>
    </xf>
    <xf numFmtId="0" fontId="4" fillId="0" borderId="0" xfId="18" applyFont="1" applyBorder="1" applyAlignment="1">
      <alignment vertical="center"/>
    </xf>
    <xf numFmtId="0" fontId="7" fillId="0" borderId="0" xfId="18" applyFont="1" applyBorder="1" applyAlignment="1">
      <alignment vertical="center"/>
    </xf>
    <xf numFmtId="0" fontId="7" fillId="0" borderId="0" xfId="18" applyBorder="1" applyAlignment="1">
      <alignment vertical="center"/>
    </xf>
    <xf numFmtId="0" fontId="8" fillId="0" borderId="0" xfId="18" applyFont="1" applyBorder="1" applyAlignment="1">
      <alignment horizontal="center"/>
    </xf>
    <xf numFmtId="0" fontId="8" fillId="0" borderId="0" xfId="18" applyFont="1" applyBorder="1" applyAlignment="1">
      <alignment vertical="top"/>
    </xf>
    <xf numFmtId="0" fontId="8" fillId="0" borderId="0" xfId="18" applyFont="1" applyBorder="1" applyAlignment="1">
      <alignment horizontal="left" vertical="top"/>
    </xf>
    <xf numFmtId="164" fontId="8" fillId="0" borderId="0" xfId="18" applyNumberFormat="1" applyFont="1" applyBorder="1" applyAlignment="1">
      <alignment horizontal="right" vertical="top"/>
    </xf>
    <xf numFmtId="0" fontId="7" fillId="0" borderId="0" xfId="20" applyFont="1" applyBorder="1" applyAlignment="1">
      <alignment vertical="center"/>
    </xf>
    <xf numFmtId="0" fontId="8" fillId="0" borderId="0" xfId="20" applyFont="1" applyBorder="1" applyAlignment="1"/>
    <xf numFmtId="0" fontId="8" fillId="0" borderId="0" xfId="20" applyFont="1" applyBorder="1" applyAlignment="1">
      <alignment horizontal="center"/>
    </xf>
    <xf numFmtId="164" fontId="8" fillId="0" borderId="0" xfId="20" applyNumberFormat="1" applyFont="1" applyBorder="1" applyAlignment="1">
      <alignment horizontal="right" vertical="top"/>
    </xf>
    <xf numFmtId="165" fontId="8" fillId="0" borderId="0" xfId="20" applyNumberFormat="1" applyFont="1" applyBorder="1" applyAlignment="1">
      <alignment horizontal="right" vertical="top"/>
    </xf>
    <xf numFmtId="0" fontId="7" fillId="0" borderId="0" xfId="20" applyBorder="1" applyAlignment="1"/>
    <xf numFmtId="0" fontId="7" fillId="0" borderId="0" xfId="20" applyBorder="1"/>
    <xf numFmtId="0" fontId="4" fillId="0" borderId="0" xfId="22" applyFont="1" applyBorder="1" applyAlignment="1">
      <alignment vertical="center"/>
    </xf>
    <xf numFmtId="0" fontId="7" fillId="0" borderId="0" xfId="22" applyFont="1" applyBorder="1" applyAlignment="1">
      <alignment vertical="center"/>
    </xf>
    <xf numFmtId="0" fontId="7" fillId="0" borderId="0" xfId="22" applyBorder="1" applyAlignment="1">
      <alignment vertical="center"/>
    </xf>
    <xf numFmtId="0" fontId="8" fillId="0" borderId="0" xfId="22" applyFont="1" applyBorder="1" applyAlignment="1">
      <alignment horizontal="center"/>
    </xf>
    <xf numFmtId="0" fontId="8" fillId="0" borderId="0" xfId="22" applyFont="1" applyBorder="1" applyAlignment="1">
      <alignment vertical="top"/>
    </xf>
    <xf numFmtId="0" fontId="8" fillId="0" borderId="0" xfId="22" applyFont="1" applyBorder="1" applyAlignment="1">
      <alignment horizontal="left" vertical="top"/>
    </xf>
    <xf numFmtId="164" fontId="8" fillId="0" borderId="0" xfId="22" applyNumberFormat="1" applyFont="1" applyBorder="1" applyAlignment="1">
      <alignment horizontal="right" vertical="top"/>
    </xf>
    <xf numFmtId="165" fontId="8" fillId="0" borderId="0" xfId="22" applyNumberFormat="1" applyFont="1" applyBorder="1" applyAlignment="1">
      <alignment horizontal="right" vertical="top"/>
    </xf>
    <xf numFmtId="0" fontId="7" fillId="0" borderId="0" xfId="22" applyBorder="1" applyAlignment="1"/>
    <xf numFmtId="0" fontId="7" fillId="0" borderId="0" xfId="22" applyBorder="1" applyAlignment="1">
      <alignment horizontal="center" vertical="center"/>
    </xf>
    <xf numFmtId="0" fontId="8" fillId="0" borderId="0" xfId="16" applyFont="1" applyBorder="1" applyAlignment="1">
      <alignment vertical="top"/>
    </xf>
    <xf numFmtId="0" fontId="7" fillId="0" borderId="0" xfId="24" applyBorder="1" applyAlignment="1"/>
    <xf numFmtId="0" fontId="12" fillId="0" borderId="0" xfId="0" applyFont="1" applyAlignment="1"/>
    <xf numFmtId="0" fontId="12" fillId="0" borderId="1" xfId="0" applyFont="1" applyBorder="1" applyAlignment="1"/>
    <xf numFmtId="0" fontId="4" fillId="0" borderId="0" xfId="27" applyFont="1" applyBorder="1" applyAlignment="1">
      <alignment vertical="center"/>
    </xf>
    <xf numFmtId="0" fontId="7" fillId="0" borderId="0" xfId="27" applyFont="1" applyBorder="1" applyAlignment="1">
      <alignment vertical="center"/>
    </xf>
    <xf numFmtId="0" fontId="7" fillId="0" borderId="0" xfId="27" applyBorder="1" applyAlignment="1">
      <alignment vertical="center"/>
    </xf>
    <xf numFmtId="0" fontId="8" fillId="0" borderId="0" xfId="27" applyFont="1" applyBorder="1" applyAlignment="1">
      <alignment horizontal="center"/>
    </xf>
    <xf numFmtId="0" fontId="8" fillId="0" borderId="0" xfId="27" applyFont="1" applyBorder="1" applyAlignment="1">
      <alignment vertical="top"/>
    </xf>
    <xf numFmtId="0" fontId="8" fillId="0" borderId="0" xfId="27" applyFont="1" applyBorder="1" applyAlignment="1">
      <alignment horizontal="left" vertical="top"/>
    </xf>
    <xf numFmtId="164" fontId="8" fillId="0" borderId="0" xfId="27" applyNumberFormat="1" applyFont="1" applyBorder="1" applyAlignment="1">
      <alignment horizontal="right" vertical="top"/>
    </xf>
    <xf numFmtId="165" fontId="8" fillId="0" borderId="0" xfId="27" applyNumberFormat="1" applyFont="1" applyBorder="1" applyAlignment="1">
      <alignment horizontal="right" vertical="top"/>
    </xf>
    <xf numFmtId="0" fontId="7" fillId="0" borderId="0" xfId="27" applyBorder="1" applyAlignment="1"/>
    <xf numFmtId="0" fontId="7" fillId="0" borderId="0" xfId="27" applyBorder="1" applyAlignment="1">
      <alignment horizontal="center" vertical="center"/>
    </xf>
    <xf numFmtId="0" fontId="4" fillId="0" borderId="0" xfId="27" applyFont="1" applyBorder="1" applyAlignment="1">
      <alignment vertical="center" wrapText="1"/>
    </xf>
    <xf numFmtId="0" fontId="7" fillId="0" borderId="0" xfId="27" applyBorder="1" applyAlignment="1">
      <alignment vertical="center" wrapText="1"/>
    </xf>
    <xf numFmtId="0" fontId="8" fillId="0" borderId="0" xfId="27" applyFont="1" applyBorder="1" applyAlignment="1">
      <alignment vertical="top" wrapText="1"/>
    </xf>
    <xf numFmtId="0" fontId="3" fillId="0" borderId="0" xfId="31" applyFont="1" applyBorder="1" applyAlignment="1">
      <alignment vertical="center"/>
    </xf>
    <xf numFmtId="0" fontId="5" fillId="0" borderId="0" xfId="31" applyFont="1" applyBorder="1" applyAlignment="1"/>
    <xf numFmtId="0" fontId="3" fillId="0" borderId="0" xfId="31" applyBorder="1" applyAlignment="1">
      <alignment vertical="center"/>
    </xf>
    <xf numFmtId="0" fontId="5" fillId="0" borderId="0" xfId="31" applyFont="1" applyBorder="1" applyAlignment="1">
      <alignment horizontal="center"/>
    </xf>
    <xf numFmtId="0" fontId="5" fillId="0" borderId="0" xfId="31" applyFont="1" applyBorder="1" applyAlignment="1">
      <alignment horizontal="left" vertical="top"/>
    </xf>
    <xf numFmtId="164" fontId="5" fillId="0" borderId="0" xfId="31" applyNumberFormat="1" applyFont="1" applyBorder="1" applyAlignment="1">
      <alignment horizontal="right" vertical="top"/>
    </xf>
    <xf numFmtId="0" fontId="4" fillId="0" borderId="0" xfId="31" applyFont="1" applyBorder="1" applyAlignment="1">
      <alignment horizontal="left" vertical="top"/>
    </xf>
    <xf numFmtId="0" fontId="0" fillId="0" borderId="0" xfId="0" applyAlignment="1">
      <alignment vertical="center"/>
    </xf>
    <xf numFmtId="0" fontId="7" fillId="0" borderId="0" xfId="6" applyBorder="1" applyProtection="1">
      <protection locked="0"/>
    </xf>
    <xf numFmtId="0" fontId="19" fillId="0" borderId="0" xfId="0" applyFont="1"/>
    <xf numFmtId="0" fontId="14" fillId="0" borderId="0" xfId="6" applyFont="1" applyFill="1" applyAlignment="1" applyProtection="1">
      <alignment horizontal="right"/>
      <protection locked="0"/>
    </xf>
    <xf numFmtId="0" fontId="14" fillId="0" borderId="0" xfId="6" applyFont="1" applyProtection="1">
      <protection locked="0"/>
    </xf>
    <xf numFmtId="0" fontId="20" fillId="0" borderId="0" xfId="0" applyFont="1"/>
    <xf numFmtId="10" fontId="0" fillId="0" borderId="0" xfId="0" applyNumberFormat="1"/>
    <xf numFmtId="0" fontId="5" fillId="0" borderId="0" xfId="0" applyFont="1" applyBorder="1" applyAlignment="1">
      <alignment vertical="center"/>
    </xf>
    <xf numFmtId="0" fontId="0" fillId="0" borderId="0" xfId="0" applyFont="1"/>
    <xf numFmtId="1" fontId="15" fillId="0" borderId="0" xfId="0" applyNumberFormat="1" applyFont="1"/>
    <xf numFmtId="0" fontId="13" fillId="0" borderId="0" xfId="0" applyFont="1" applyAlignment="1">
      <alignment wrapText="1"/>
    </xf>
    <xf numFmtId="0" fontId="21" fillId="0" borderId="0" xfId="0" applyFont="1" applyAlignment="1">
      <alignment horizontal="left" vertical="top"/>
    </xf>
    <xf numFmtId="1" fontId="0" fillId="0" borderId="0" xfId="0" applyNumberFormat="1" applyAlignment="1">
      <alignment horizontal="right"/>
    </xf>
    <xf numFmtId="0" fontId="6" fillId="0" borderId="0" xfId="2" applyFont="1" applyBorder="1" applyAlignment="1">
      <alignment vertical="center"/>
    </xf>
    <xf numFmtId="0" fontId="3" fillId="0" borderId="3" xfId="4" applyFont="1" applyBorder="1" applyAlignment="1">
      <alignment vertical="center"/>
    </xf>
    <xf numFmtId="0" fontId="5" fillId="0" borderId="0" xfId="4" applyFont="1" applyBorder="1" applyAlignment="1">
      <alignment horizontal="left"/>
    </xf>
    <xf numFmtId="0" fontId="0" fillId="0" borderId="0" xfId="0" applyAlignment="1"/>
    <xf numFmtId="0" fontId="6" fillId="0" borderId="0" xfId="31" applyFont="1" applyBorder="1" applyAlignment="1">
      <alignment vertical="center"/>
    </xf>
    <xf numFmtId="0" fontId="6" fillId="0" borderId="0" xfId="31" applyFont="1" applyBorder="1" applyAlignment="1">
      <alignment vertical="center" wrapText="1"/>
    </xf>
    <xf numFmtId="0" fontId="0" fillId="0" borderId="0" xfId="0" applyAlignment="1">
      <alignment horizontal="right" vertical="center"/>
    </xf>
    <xf numFmtId="0" fontId="7" fillId="0" borderId="0" xfId="3" applyFont="1" applyBorder="1" applyAlignment="1"/>
    <xf numFmtId="0" fontId="8" fillId="0" borderId="0" xfId="3" applyFont="1" applyBorder="1" applyAlignment="1"/>
    <xf numFmtId="0" fontId="14" fillId="0" borderId="1" xfId="6" applyFont="1" applyBorder="1" applyAlignment="1" applyProtection="1">
      <alignment horizontal="right"/>
      <protection locked="0"/>
    </xf>
    <xf numFmtId="0" fontId="22" fillId="0" borderId="0" xfId="0" applyFont="1"/>
    <xf numFmtId="0" fontId="8" fillId="0" borderId="0" xfId="4" applyFont="1" applyBorder="1" applyAlignment="1">
      <alignment horizontal="left"/>
    </xf>
    <xf numFmtId="0" fontId="3" fillId="0" borderId="3" xfId="16" applyFont="1" applyBorder="1" applyAlignment="1">
      <alignment vertical="center"/>
    </xf>
    <xf numFmtId="0" fontId="12" fillId="0" borderId="3" xfId="0" applyFont="1" applyBorder="1" applyAlignment="1"/>
    <xf numFmtId="0" fontId="12" fillId="0" borderId="1" xfId="0" applyFont="1" applyBorder="1" applyAlignment="1">
      <alignment horizontal="right" wrapText="1"/>
    </xf>
    <xf numFmtId="2" fontId="0" fillId="0" borderId="0" xfId="0" applyNumberFormat="1"/>
    <xf numFmtId="0" fontId="0" fillId="0" borderId="0" xfId="0" applyFill="1"/>
    <xf numFmtId="1" fontId="15" fillId="0" borderId="0" xfId="0" applyNumberFormat="1" applyFont="1" applyAlignment="1">
      <alignment horizontal="right"/>
    </xf>
    <xf numFmtId="0" fontId="11" fillId="0" borderId="1" xfId="16" applyFont="1" applyBorder="1" applyAlignment="1">
      <alignment horizontal="right"/>
    </xf>
    <xf numFmtId="0" fontId="13" fillId="0" borderId="1" xfId="0" applyFont="1" applyBorder="1"/>
    <xf numFmtId="0" fontId="12" fillId="0" borderId="0" xfId="0" applyFont="1" applyBorder="1" applyAlignment="1">
      <alignment horizontal="right" wrapText="1"/>
    </xf>
    <xf numFmtId="0" fontId="3" fillId="0" borderId="0" xfId="6" applyFont="1" applyProtection="1">
      <protection locked="0"/>
    </xf>
    <xf numFmtId="0" fontId="3" fillId="0" borderId="0" xfId="6" applyFont="1" applyBorder="1" applyProtection="1">
      <protection locked="0"/>
    </xf>
    <xf numFmtId="0" fontId="14" fillId="0" borderId="0" xfId="6" applyFont="1" applyFill="1" applyBorder="1" applyAlignment="1" applyProtection="1">
      <alignment horizontal="right" vertical="top" wrapText="1"/>
      <protection locked="0"/>
    </xf>
    <xf numFmtId="0" fontId="24" fillId="0" borderId="0" xfId="0" applyFont="1" applyBorder="1"/>
    <xf numFmtId="0" fontId="3" fillId="0" borderId="0" xfId="6" applyFont="1" applyBorder="1" applyAlignment="1" applyProtection="1">
      <alignment horizontal="left" wrapText="1"/>
      <protection locked="0"/>
    </xf>
    <xf numFmtId="0" fontId="3" fillId="0" borderId="1" xfId="6" applyFont="1" applyFill="1" applyBorder="1" applyAlignment="1" applyProtection="1">
      <alignment horizontal="left" wrapText="1"/>
      <protection locked="0"/>
    </xf>
    <xf numFmtId="0" fontId="3" fillId="0" borderId="0" xfId="6" applyFont="1" applyFill="1" applyBorder="1" applyAlignment="1" applyProtection="1">
      <alignment horizontal="left" wrapText="1"/>
      <protection locked="0"/>
    </xf>
    <xf numFmtId="0" fontId="24" fillId="0" borderId="0" xfId="0" applyFont="1" applyFill="1" applyBorder="1"/>
    <xf numFmtId="0" fontId="25" fillId="0" borderId="0" xfId="0" applyFont="1" applyAlignment="1">
      <alignment horizontal="left" vertical="top"/>
    </xf>
    <xf numFmtId="0" fontId="26" fillId="0" borderId="0" xfId="0" applyFont="1" applyAlignment="1">
      <alignment horizontal="left" vertical="top"/>
    </xf>
    <xf numFmtId="0" fontId="23" fillId="0" borderId="0" xfId="0" applyFont="1"/>
    <xf numFmtId="0" fontId="27" fillId="0" borderId="0" xfId="0" applyFont="1" applyAlignment="1">
      <alignment horizontal="left" vertical="top"/>
    </xf>
    <xf numFmtId="0" fontId="23" fillId="0" borderId="0" xfId="0" applyFont="1" applyAlignment="1">
      <alignment horizontal="left" vertical="top" indent="3"/>
    </xf>
    <xf numFmtId="0" fontId="23" fillId="0" borderId="0" xfId="0" applyFont="1" applyAlignment="1">
      <alignment horizontal="left" vertical="top"/>
    </xf>
    <xf numFmtId="0" fontId="31" fillId="0" borderId="1" xfId="2" applyFont="1" applyBorder="1" applyAlignment="1">
      <alignment vertical="center"/>
    </xf>
    <xf numFmtId="0" fontId="32" fillId="0" borderId="1" xfId="2" applyFont="1" applyBorder="1" applyAlignment="1">
      <alignment horizontal="left" wrapText="1"/>
    </xf>
    <xf numFmtId="164" fontId="32" fillId="0" borderId="1" xfId="2" applyNumberFormat="1" applyFont="1" applyBorder="1" applyAlignment="1">
      <alignment horizontal="right"/>
    </xf>
    <xf numFmtId="0" fontId="3" fillId="0" borderId="3" xfId="2" applyFont="1" applyBorder="1" applyAlignment="1"/>
    <xf numFmtId="0" fontId="30" fillId="0" borderId="3" xfId="2" applyFont="1" applyBorder="1" applyAlignment="1">
      <alignment horizontal="right" wrapText="1"/>
    </xf>
    <xf numFmtId="0" fontId="30" fillId="0" borderId="0" xfId="2" applyFont="1" applyBorder="1" applyAlignment="1">
      <alignment horizontal="left" wrapText="1"/>
    </xf>
    <xf numFmtId="164" fontId="30" fillId="0" borderId="0" xfId="2" applyNumberFormat="1" applyFont="1" applyBorder="1" applyAlignment="1">
      <alignment horizontal="right"/>
    </xf>
    <xf numFmtId="0" fontId="31" fillId="0" borderId="1" xfId="3" applyFont="1" applyBorder="1" applyAlignment="1">
      <alignment vertical="center"/>
    </xf>
    <xf numFmtId="164" fontId="30" fillId="0" borderId="0" xfId="3" applyNumberFormat="1" applyFont="1" applyBorder="1" applyAlignment="1">
      <alignment horizontal="right"/>
    </xf>
    <xf numFmtId="0" fontId="30" fillId="0" borderId="3" xfId="3" applyFont="1" applyBorder="1" applyAlignment="1">
      <alignment horizontal="right" wrapText="1"/>
    </xf>
    <xf numFmtId="0" fontId="3" fillId="0" borderId="3" xfId="3" applyFont="1" applyBorder="1" applyAlignment="1">
      <alignment horizontal="left"/>
    </xf>
    <xf numFmtId="0" fontId="30" fillId="0" borderId="0" xfId="3" applyFont="1" applyBorder="1" applyAlignment="1">
      <alignment horizontal="left" wrapText="1"/>
    </xf>
    <xf numFmtId="0" fontId="30" fillId="0" borderId="0" xfId="3" applyFont="1" applyBorder="1" applyAlignment="1">
      <alignment horizontal="left"/>
    </xf>
    <xf numFmtId="0" fontId="34" fillId="0" borderId="3" xfId="3" applyFont="1" applyBorder="1" applyAlignment="1">
      <alignment horizontal="right" wrapText="1"/>
    </xf>
    <xf numFmtId="0" fontId="32" fillId="0" borderId="1" xfId="3" applyFont="1" applyBorder="1" applyAlignment="1">
      <alignment horizontal="left" wrapText="1"/>
    </xf>
    <xf numFmtId="164" fontId="32" fillId="0" borderId="1" xfId="3" applyNumberFormat="1" applyFont="1" applyBorder="1" applyAlignment="1">
      <alignment horizontal="right"/>
    </xf>
    <xf numFmtId="0" fontId="34" fillId="0" borderId="3" xfId="2" applyFont="1" applyBorder="1" applyAlignment="1">
      <alignment horizontal="right" wrapText="1"/>
    </xf>
    <xf numFmtId="0" fontId="36" fillId="0" borderId="3" xfId="0" applyFont="1" applyBorder="1" applyAlignment="1">
      <alignment vertical="center"/>
    </xf>
    <xf numFmtId="0" fontId="36" fillId="0" borderId="0" xfId="0" applyFont="1"/>
    <xf numFmtId="0" fontId="36" fillId="0" borderId="0" xfId="0" applyFont="1" applyBorder="1"/>
    <xf numFmtId="0" fontId="36" fillId="0" borderId="0" xfId="0" applyFont="1" applyBorder="1" applyAlignment="1">
      <alignment horizontal="center"/>
    </xf>
    <xf numFmtId="0" fontId="36" fillId="0" borderId="1" xfId="0" applyFont="1" applyBorder="1"/>
    <xf numFmtId="0" fontId="23" fillId="0" borderId="0" xfId="0" applyFont="1" applyBorder="1"/>
    <xf numFmtId="0" fontId="3" fillId="0" borderId="3" xfId="3" applyFont="1" applyBorder="1" applyAlignment="1"/>
    <xf numFmtId="0" fontId="36" fillId="0" borderId="3" xfId="0" applyFont="1" applyBorder="1" applyAlignment="1"/>
    <xf numFmtId="0" fontId="36" fillId="0" borderId="0" xfId="0" applyFont="1" applyAlignment="1"/>
    <xf numFmtId="0" fontId="36" fillId="0" borderId="0" xfId="0" applyFont="1" applyBorder="1" applyAlignment="1"/>
    <xf numFmtId="0" fontId="36" fillId="0" borderId="1" xfId="0" applyFont="1" applyBorder="1" applyAlignment="1"/>
    <xf numFmtId="0" fontId="37" fillId="0" borderId="1" xfId="0" applyFont="1" applyBorder="1" applyAlignment="1"/>
    <xf numFmtId="0" fontId="36" fillId="0" borderId="0" xfId="0" applyFont="1" applyAlignment="1">
      <alignment wrapText="1"/>
    </xf>
    <xf numFmtId="0" fontId="38" fillId="0" borderId="0" xfId="0" applyFont="1"/>
    <xf numFmtId="0" fontId="38" fillId="0" borderId="0" xfId="0" applyFont="1" applyAlignment="1"/>
    <xf numFmtId="0" fontId="29" fillId="0" borderId="0" xfId="3" applyFont="1" applyBorder="1" applyAlignment="1">
      <alignment vertical="center"/>
    </xf>
    <xf numFmtId="0" fontId="26" fillId="0" borderId="0" xfId="0" applyFont="1"/>
    <xf numFmtId="0" fontId="26" fillId="0" borderId="0" xfId="0" applyFont="1" applyAlignment="1">
      <alignment vertical="top"/>
    </xf>
    <xf numFmtId="0" fontId="36" fillId="0" borderId="3" xfId="0" applyFont="1" applyBorder="1" applyAlignment="1">
      <alignment horizontal="right"/>
    </xf>
    <xf numFmtId="0" fontId="36" fillId="0" borderId="0" xfId="0" applyFont="1" applyAlignment="1">
      <alignment horizontal="right"/>
    </xf>
    <xf numFmtId="0" fontId="36" fillId="0" borderId="0" xfId="0" applyFont="1" applyBorder="1" applyAlignment="1">
      <alignment horizontal="right"/>
    </xf>
    <xf numFmtId="0" fontId="37" fillId="0" borderId="1" xfId="0" applyFont="1" applyBorder="1" applyAlignment="1">
      <alignment horizontal="right"/>
    </xf>
    <xf numFmtId="0" fontId="36" fillId="0" borderId="3" xfId="0" applyFont="1" applyBorder="1" applyAlignment="1">
      <alignment horizontal="right" wrapText="1"/>
    </xf>
    <xf numFmtId="0" fontId="29" fillId="0" borderId="0" xfId="4" applyFont="1" applyBorder="1" applyAlignment="1">
      <alignment vertical="center"/>
    </xf>
    <xf numFmtId="0" fontId="28" fillId="0" borderId="1" xfId="2" applyFont="1" applyBorder="1" applyAlignment="1">
      <alignment horizontal="left"/>
    </xf>
    <xf numFmtId="0" fontId="31" fillId="0" borderId="0" xfId="2" applyFont="1" applyBorder="1" applyAlignment="1">
      <alignment vertical="center"/>
    </xf>
    <xf numFmtId="0" fontId="33" fillId="0" borderId="0" xfId="2" applyFont="1" applyBorder="1" applyAlignment="1"/>
    <xf numFmtId="0" fontId="28" fillId="0" borderId="0" xfId="3" applyFont="1" applyBorder="1" applyAlignment="1"/>
    <xf numFmtId="0" fontId="27" fillId="0" borderId="0" xfId="0" applyFont="1" applyBorder="1" applyAlignment="1">
      <alignment horizontal="left" vertical="center"/>
    </xf>
    <xf numFmtId="0" fontId="30" fillId="0" borderId="3" xfId="4" applyFont="1" applyBorder="1" applyAlignment="1">
      <alignment horizontal="right" vertical="center" wrapText="1"/>
    </xf>
    <xf numFmtId="0" fontId="34" fillId="0" borderId="3" xfId="4" applyFont="1" applyBorder="1" applyAlignment="1">
      <alignment horizontal="right" vertical="center" wrapText="1"/>
    </xf>
    <xf numFmtId="0" fontId="30" fillId="0" borderId="0" xfId="4" applyFont="1" applyBorder="1" applyAlignment="1">
      <alignment horizontal="left" wrapText="1"/>
    </xf>
    <xf numFmtId="164" fontId="30" fillId="0" borderId="0" xfId="4" applyNumberFormat="1" applyFont="1" applyBorder="1" applyAlignment="1">
      <alignment horizontal="right"/>
    </xf>
    <xf numFmtId="0" fontId="30" fillId="0" borderId="1" xfId="4" applyFont="1" applyBorder="1" applyAlignment="1">
      <alignment horizontal="left" wrapText="1"/>
    </xf>
    <xf numFmtId="164" fontId="30" fillId="0" borderId="1" xfId="4" applyNumberFormat="1" applyFont="1" applyBorder="1" applyAlignment="1">
      <alignment horizontal="right"/>
    </xf>
    <xf numFmtId="0" fontId="29" fillId="0" borderId="0" xfId="4" applyFont="1" applyBorder="1" applyAlignment="1"/>
    <xf numFmtId="0" fontId="32" fillId="0" borderId="0" xfId="4" applyFont="1" applyFill="1" applyBorder="1" applyAlignment="1">
      <alignment horizontal="left"/>
    </xf>
    <xf numFmtId="0" fontId="29" fillId="0" borderId="0" xfId="5" applyFont="1" applyBorder="1" applyAlignment="1"/>
    <xf numFmtId="0" fontId="3" fillId="0" borderId="3" xfId="5" applyFont="1" applyBorder="1" applyAlignment="1"/>
    <xf numFmtId="0" fontId="32" fillId="0" borderId="0" xfId="5" applyFont="1" applyBorder="1" applyAlignment="1">
      <alignment horizontal="left"/>
    </xf>
    <xf numFmtId="0" fontId="33" fillId="0" borderId="0" xfId="5" applyFont="1" applyBorder="1" applyAlignment="1">
      <alignment horizontal="left"/>
    </xf>
    <xf numFmtId="0" fontId="33" fillId="0" borderId="0" xfId="5" applyFont="1" applyFill="1" applyBorder="1" applyAlignment="1">
      <alignment horizontal="left" vertical="center"/>
    </xf>
    <xf numFmtId="0" fontId="30" fillId="0" borderId="0" xfId="5" applyFont="1" applyBorder="1" applyAlignment="1">
      <alignment horizontal="left" wrapText="1"/>
    </xf>
    <xf numFmtId="164" fontId="3" fillId="0" borderId="0" xfId="5" applyNumberFormat="1" applyFont="1" applyBorder="1" applyAlignment="1">
      <alignment horizontal="right"/>
    </xf>
    <xf numFmtId="164" fontId="30" fillId="0" borderId="0" xfId="5" applyNumberFormat="1" applyFont="1" applyBorder="1" applyAlignment="1">
      <alignment horizontal="right"/>
    </xf>
    <xf numFmtId="166" fontId="30" fillId="0" borderId="0" xfId="5" applyNumberFormat="1" applyFont="1" applyBorder="1" applyAlignment="1">
      <alignment horizontal="right"/>
    </xf>
    <xf numFmtId="166" fontId="30" fillId="0" borderId="0" xfId="5" applyNumberFormat="1" applyFont="1" applyFill="1" applyBorder="1" applyAlignment="1">
      <alignment horizontal="right"/>
    </xf>
    <xf numFmtId="164" fontId="30" fillId="0" borderId="0" xfId="5" applyNumberFormat="1" applyFont="1" applyFill="1" applyBorder="1" applyAlignment="1">
      <alignment horizontal="right"/>
    </xf>
    <xf numFmtId="0" fontId="16" fillId="0" borderId="1" xfId="0" applyFont="1" applyBorder="1" applyAlignment="1">
      <alignment horizontal="right" wrapText="1"/>
    </xf>
    <xf numFmtId="0" fontId="16" fillId="0" borderId="0" xfId="0" applyFont="1" applyAlignment="1"/>
    <xf numFmtId="0" fontId="16" fillId="2" borderId="0" xfId="0" applyFont="1" applyFill="1" applyAlignment="1"/>
    <xf numFmtId="0" fontId="36" fillId="0" borderId="0" xfId="0" applyFont="1" applyFill="1" applyAlignment="1"/>
    <xf numFmtId="0" fontId="36" fillId="0" borderId="1" xfId="0" applyFont="1" applyFill="1" applyBorder="1" applyAlignment="1"/>
    <xf numFmtId="0" fontId="16" fillId="0" borderId="1" xfId="0" applyFont="1" applyBorder="1" applyAlignment="1"/>
    <xf numFmtId="0" fontId="30" fillId="0" borderId="3" xfId="5" applyFont="1" applyBorder="1" applyAlignment="1">
      <alignment wrapText="1"/>
    </xf>
    <xf numFmtId="0" fontId="30" fillId="0" borderId="3" xfId="5" applyFont="1" applyBorder="1" applyAlignment="1">
      <alignment horizontal="right" wrapText="1"/>
    </xf>
    <xf numFmtId="0" fontId="32" fillId="0" borderId="1" xfId="5" applyFont="1" applyBorder="1" applyAlignment="1">
      <alignment horizontal="left" wrapText="1"/>
    </xf>
    <xf numFmtId="164" fontId="32" fillId="0" borderId="1" xfId="5" applyNumberFormat="1" applyFont="1" applyBorder="1" applyAlignment="1">
      <alignment horizontal="right"/>
    </xf>
    <xf numFmtId="0" fontId="16" fillId="0" borderId="3" xfId="0" applyFont="1" applyBorder="1" applyAlignment="1">
      <alignment horizontal="right"/>
    </xf>
    <xf numFmtId="1" fontId="16" fillId="0" borderId="0" xfId="0" applyNumberFormat="1" applyFont="1" applyAlignment="1"/>
    <xf numFmtId="1" fontId="39" fillId="0" borderId="1" xfId="0" applyNumberFormat="1" applyFont="1" applyBorder="1" applyAlignment="1"/>
    <xf numFmtId="0" fontId="30" fillId="0" borderId="1" xfId="5" applyFont="1" applyBorder="1" applyAlignment="1">
      <alignment horizontal="right" wrapText="1"/>
    </xf>
    <xf numFmtId="166" fontId="32" fillId="0" borderId="1" xfId="5" applyNumberFormat="1" applyFont="1" applyBorder="1" applyAlignment="1">
      <alignment horizontal="right"/>
    </xf>
    <xf numFmtId="164" fontId="35" fillId="0" borderId="1" xfId="5" applyNumberFormat="1" applyFont="1" applyFill="1" applyBorder="1" applyAlignment="1">
      <alignment horizontal="right"/>
    </xf>
    <xf numFmtId="0" fontId="27" fillId="0" borderId="0" xfId="0" applyFont="1"/>
    <xf numFmtId="0" fontId="37" fillId="0" borderId="0" xfId="0" applyFont="1"/>
    <xf numFmtId="0" fontId="36" fillId="0" borderId="3" xfId="0" applyFont="1" applyBorder="1" applyAlignment="1">
      <alignment wrapText="1"/>
    </xf>
    <xf numFmtId="0" fontId="36" fillId="0" borderId="0" xfId="0" applyFont="1" applyBorder="1" applyAlignment="1">
      <alignment wrapText="1"/>
    </xf>
    <xf numFmtId="0" fontId="37" fillId="0" borderId="1" xfId="0" applyFont="1" applyBorder="1" applyAlignment="1">
      <alignment wrapText="1"/>
    </xf>
    <xf numFmtId="0" fontId="37" fillId="0" borderId="0" xfId="0" applyFont="1" applyBorder="1"/>
    <xf numFmtId="0" fontId="36" fillId="0" borderId="0" xfId="0" applyFont="1" applyAlignment="1">
      <alignment vertical="center"/>
    </xf>
    <xf numFmtId="0" fontId="36" fillId="0" borderId="1" xfId="0" applyFont="1" applyBorder="1" applyAlignment="1">
      <alignment vertical="center"/>
    </xf>
    <xf numFmtId="0" fontId="37" fillId="0" borderId="2" xfId="0" applyFont="1" applyBorder="1" applyAlignment="1"/>
    <xf numFmtId="0" fontId="36" fillId="0" borderId="2" xfId="0" applyFont="1" applyBorder="1" applyAlignment="1"/>
    <xf numFmtId="0" fontId="3" fillId="0" borderId="0" xfId="6" applyFont="1" applyFill="1" applyBorder="1" applyAlignment="1" applyProtection="1">
      <alignment horizontal="center" wrapText="1"/>
      <protection locked="0"/>
    </xf>
    <xf numFmtId="0" fontId="3" fillId="0" borderId="3" xfId="6" applyFont="1" applyFill="1" applyBorder="1" applyAlignment="1" applyProtection="1">
      <alignment horizontal="right" wrapText="1"/>
      <protection locked="0"/>
    </xf>
    <xf numFmtId="0" fontId="36" fillId="0" borderId="0" xfId="0" applyFont="1" applyFill="1" applyAlignment="1">
      <alignment horizontal="right"/>
    </xf>
    <xf numFmtId="0" fontId="32" fillId="0" borderId="0" xfId="7" applyFont="1" applyBorder="1" applyAlignment="1">
      <alignment vertical="center"/>
    </xf>
    <xf numFmtId="0" fontId="3" fillId="0" borderId="0" xfId="7" applyFont="1" applyBorder="1" applyAlignment="1">
      <alignment vertical="center"/>
    </xf>
    <xf numFmtId="0" fontId="36" fillId="0" borderId="3" xfId="0" applyFont="1" applyBorder="1" applyAlignment="1">
      <alignment horizontal="right" vertical="center"/>
    </xf>
    <xf numFmtId="0" fontId="3" fillId="0" borderId="0" xfId="7" applyFont="1" applyBorder="1" applyAlignment="1">
      <alignment vertical="center" wrapText="1"/>
    </xf>
    <xf numFmtId="0" fontId="30" fillId="0" borderId="0" xfId="7" applyFont="1" applyBorder="1" applyAlignment="1">
      <alignment horizontal="center" wrapText="1"/>
    </xf>
    <xf numFmtId="0" fontId="30" fillId="0" borderId="0" xfId="7" applyFont="1" applyBorder="1" applyAlignment="1">
      <alignment horizontal="left" vertical="top" wrapText="1"/>
    </xf>
    <xf numFmtId="164" fontId="30" fillId="0" borderId="0" xfId="7" applyNumberFormat="1" applyFont="1" applyBorder="1" applyAlignment="1">
      <alignment horizontal="right" vertical="top"/>
    </xf>
    <xf numFmtId="165" fontId="30" fillId="0" borderId="0" xfId="7" applyNumberFormat="1" applyFont="1" applyBorder="1" applyAlignment="1">
      <alignment horizontal="right" vertical="top"/>
    </xf>
    <xf numFmtId="0" fontId="30" fillId="0" borderId="0" xfId="7" applyFont="1" applyBorder="1" applyAlignment="1">
      <alignment vertical="top" wrapText="1"/>
    </xf>
    <xf numFmtId="0" fontId="36" fillId="0" borderId="1" xfId="0" applyFont="1" applyBorder="1" applyAlignment="1">
      <alignment horizontal="right"/>
    </xf>
    <xf numFmtId="0" fontId="29" fillId="0" borderId="0" xfId="7" applyFont="1" applyBorder="1" applyAlignment="1">
      <alignment vertical="center" wrapText="1"/>
    </xf>
    <xf numFmtId="0" fontId="37" fillId="0" borderId="0" xfId="0" applyFont="1" applyBorder="1" applyAlignment="1">
      <alignment vertical="center"/>
    </xf>
    <xf numFmtId="0" fontId="38" fillId="0" borderId="0" xfId="0" applyFont="1" applyBorder="1"/>
    <xf numFmtId="0" fontId="3" fillId="0" borderId="0" xfId="7" applyFont="1"/>
    <xf numFmtId="0" fontId="30" fillId="0" borderId="3" xfId="7" applyFont="1" applyBorder="1" applyAlignment="1">
      <alignment vertical="center"/>
    </xf>
    <xf numFmtId="0" fontId="3" fillId="0" borderId="3" xfId="7" applyFont="1" applyBorder="1" applyAlignment="1">
      <alignment horizontal="right" vertical="center"/>
    </xf>
    <xf numFmtId="0" fontId="30" fillId="0" borderId="0" xfId="7" applyFont="1" applyBorder="1" applyAlignment="1">
      <alignment horizontal="left" wrapText="1"/>
    </xf>
    <xf numFmtId="164" fontId="30" fillId="0" borderId="0" xfId="7" applyNumberFormat="1" applyFont="1" applyBorder="1" applyAlignment="1">
      <alignment horizontal="right"/>
    </xf>
    <xf numFmtId="0" fontId="30" fillId="0" borderId="3" xfId="7" applyFont="1" applyFill="1" applyBorder="1" applyAlignment="1">
      <alignment horizontal="left" vertical="center" wrapText="1"/>
    </xf>
    <xf numFmtId="0" fontId="36" fillId="0" borderId="0" xfId="0" applyFont="1" applyAlignment="1">
      <alignment horizontal="left"/>
    </xf>
    <xf numFmtId="0" fontId="29" fillId="0" borderId="0" xfId="2" applyFont="1" applyBorder="1" applyAlignment="1">
      <alignment horizontal="left"/>
    </xf>
    <xf numFmtId="0" fontId="32" fillId="0" borderId="0" xfId="3" applyFont="1" applyFill="1" applyBorder="1" applyAlignment="1">
      <alignment horizontal="left"/>
    </xf>
    <xf numFmtId="0" fontId="32" fillId="0" borderId="0" xfId="2" applyFont="1" applyBorder="1" applyAlignment="1"/>
    <xf numFmtId="0" fontId="29" fillId="0" borderId="0" xfId="3" applyFont="1" applyBorder="1" applyAlignment="1"/>
    <xf numFmtId="0" fontId="37" fillId="0" borderId="0" xfId="0" applyFont="1" applyBorder="1" applyAlignment="1">
      <alignment horizontal="left" vertical="center"/>
    </xf>
    <xf numFmtId="0" fontId="37" fillId="0" borderId="0" xfId="0" applyFont="1" applyAlignment="1"/>
    <xf numFmtId="0" fontId="34" fillId="0" borderId="3" xfId="7" applyFont="1" applyBorder="1" applyAlignment="1">
      <alignment horizontal="right" vertical="center" wrapText="1"/>
    </xf>
    <xf numFmtId="1" fontId="16" fillId="0" borderId="0" xfId="0" applyNumberFormat="1" applyFont="1" applyBorder="1"/>
    <xf numFmtId="0" fontId="37" fillId="0" borderId="0" xfId="0" applyFont="1" applyAlignment="1">
      <alignment vertical="center"/>
    </xf>
    <xf numFmtId="0" fontId="37" fillId="0" borderId="1" xfId="0" applyFont="1" applyBorder="1"/>
    <xf numFmtId="0" fontId="39" fillId="0" borderId="1" xfId="0" applyFont="1" applyBorder="1"/>
    <xf numFmtId="0" fontId="37" fillId="0" borderId="1" xfId="0" applyFont="1" applyBorder="1" applyAlignment="1">
      <alignment horizontal="left"/>
    </xf>
    <xf numFmtId="0" fontId="32" fillId="0" borderId="1" xfId="7" applyFont="1" applyBorder="1" applyAlignment="1">
      <alignment horizontal="left" wrapText="1"/>
    </xf>
    <xf numFmtId="164" fontId="32" fillId="0" borderId="1" xfId="7" applyNumberFormat="1" applyFont="1" applyBorder="1" applyAlignment="1">
      <alignment horizontal="right"/>
    </xf>
    <xf numFmtId="0" fontId="30" fillId="0" borderId="0" xfId="8" applyFont="1" applyFill="1" applyBorder="1" applyAlignment="1">
      <alignment horizontal="right"/>
    </xf>
    <xf numFmtId="0" fontId="29" fillId="0" borderId="0" xfId="8" applyFont="1" applyBorder="1" applyAlignment="1"/>
    <xf numFmtId="0" fontId="38" fillId="0" borderId="0" xfId="0" applyFont="1" applyBorder="1" applyAlignment="1"/>
    <xf numFmtId="0" fontId="3" fillId="0" borderId="3" xfId="8" applyFont="1" applyBorder="1" applyAlignment="1"/>
    <xf numFmtId="0" fontId="30" fillId="0" borderId="3" xfId="8" applyFont="1" applyBorder="1" applyAlignment="1">
      <alignment horizontal="right" wrapText="1"/>
    </xf>
    <xf numFmtId="0" fontId="30" fillId="0" borderId="0" xfId="8" applyFont="1" applyBorder="1" applyAlignment="1">
      <alignment horizontal="left" wrapText="1"/>
    </xf>
    <xf numFmtId="164" fontId="30" fillId="0" borderId="0" xfId="8" applyNumberFormat="1" applyFont="1" applyBorder="1" applyAlignment="1">
      <alignment horizontal="right"/>
    </xf>
    <xf numFmtId="0" fontId="40" fillId="0" borderId="0" xfId="8" applyFont="1" applyBorder="1" applyAlignment="1"/>
    <xf numFmtId="0" fontId="30" fillId="0" borderId="0" xfId="8" applyFont="1" applyBorder="1" applyAlignment="1">
      <alignment horizontal="left"/>
    </xf>
    <xf numFmtId="0" fontId="30" fillId="0" borderId="1" xfId="8" applyFont="1" applyFill="1" applyBorder="1" applyAlignment="1">
      <alignment horizontal="left"/>
    </xf>
    <xf numFmtId="164" fontId="30" fillId="0" borderId="1" xfId="8" applyNumberFormat="1" applyFont="1" applyFill="1" applyBorder="1" applyAlignment="1">
      <alignment horizontal="right"/>
    </xf>
    <xf numFmtId="0" fontId="30" fillId="0" borderId="3" xfId="8" applyFont="1" applyBorder="1" applyAlignment="1">
      <alignment horizontal="right"/>
    </xf>
    <xf numFmtId="165" fontId="30" fillId="0" borderId="0" xfId="8" applyNumberFormat="1" applyFont="1" applyFill="1" applyBorder="1" applyAlignment="1">
      <alignment horizontal="right"/>
    </xf>
    <xf numFmtId="0" fontId="32" fillId="0" borderId="1" xfId="8" applyFont="1" applyBorder="1" applyAlignment="1">
      <alignment horizontal="left"/>
    </xf>
    <xf numFmtId="164" fontId="32" fillId="0" borderId="1" xfId="8" applyNumberFormat="1" applyFont="1" applyBorder="1" applyAlignment="1">
      <alignment horizontal="right"/>
    </xf>
    <xf numFmtId="0" fontId="32" fillId="0" borderId="1" xfId="8" applyFont="1" applyBorder="1" applyAlignment="1">
      <alignment horizontal="left" wrapText="1"/>
    </xf>
    <xf numFmtId="0" fontId="30" fillId="0" borderId="0" xfId="9" applyFont="1" applyBorder="1" applyAlignment="1">
      <alignment horizontal="left"/>
    </xf>
    <xf numFmtId="164" fontId="30" fillId="0" borderId="0" xfId="9" applyNumberFormat="1" applyFont="1" applyBorder="1" applyAlignment="1">
      <alignment horizontal="right"/>
    </xf>
    <xf numFmtId="0" fontId="3" fillId="0" borderId="0" xfId="9" applyFont="1" applyBorder="1" applyAlignment="1">
      <alignment vertical="center"/>
    </xf>
    <xf numFmtId="0" fontId="3" fillId="0" borderId="0" xfId="9" applyFont="1" applyBorder="1" applyAlignment="1"/>
    <xf numFmtId="0" fontId="30" fillId="0" borderId="1" xfId="9" applyFont="1" applyBorder="1" applyAlignment="1">
      <alignment horizontal="left"/>
    </xf>
    <xf numFmtId="164" fontId="30" fillId="0" borderId="1" xfId="9" applyNumberFormat="1" applyFont="1" applyBorder="1" applyAlignment="1">
      <alignment horizontal="right"/>
    </xf>
    <xf numFmtId="9" fontId="34" fillId="0" borderId="0" xfId="9" applyNumberFormat="1" applyFont="1" applyBorder="1" applyAlignment="1">
      <alignment horizontal="right"/>
    </xf>
    <xf numFmtId="0" fontId="32" fillId="0" borderId="0" xfId="9" applyFont="1" applyBorder="1" applyAlignment="1">
      <alignment horizontal="left"/>
    </xf>
    <xf numFmtId="0" fontId="30" fillId="0" borderId="3" xfId="9" applyFont="1" applyBorder="1" applyAlignment="1">
      <alignment horizontal="left"/>
    </xf>
    <xf numFmtId="164" fontId="30" fillId="0" borderId="3" xfId="9" applyNumberFormat="1" applyFont="1" applyBorder="1" applyAlignment="1">
      <alignment horizontal="right"/>
    </xf>
    <xf numFmtId="9" fontId="34" fillId="0" borderId="3" xfId="9" applyNumberFormat="1" applyFont="1" applyBorder="1" applyAlignment="1">
      <alignment horizontal="right"/>
    </xf>
    <xf numFmtId="164" fontId="30" fillId="0" borderId="3" xfId="9" applyNumberFormat="1" applyFont="1" applyBorder="1" applyAlignment="1">
      <alignment horizontal="right" wrapText="1"/>
    </xf>
    <xf numFmtId="2" fontId="34" fillId="0" borderId="3" xfId="9" applyNumberFormat="1" applyFont="1" applyBorder="1" applyAlignment="1">
      <alignment horizontal="right"/>
    </xf>
    <xf numFmtId="1" fontId="34" fillId="0" borderId="0" xfId="9" applyNumberFormat="1" applyFont="1" applyBorder="1" applyAlignment="1">
      <alignment horizontal="right"/>
    </xf>
    <xf numFmtId="1" fontId="34" fillId="0" borderId="1" xfId="9" applyNumberFormat="1" applyFont="1" applyBorder="1" applyAlignment="1">
      <alignment horizontal="right"/>
    </xf>
    <xf numFmtId="0" fontId="32" fillId="0" borderId="1" xfId="9" applyFont="1" applyBorder="1" applyAlignment="1">
      <alignment horizontal="left"/>
    </xf>
    <xf numFmtId="164" fontId="32" fillId="0" borderId="1" xfId="9" applyNumberFormat="1" applyFont="1" applyBorder="1" applyAlignment="1">
      <alignment horizontal="right"/>
    </xf>
    <xf numFmtId="1" fontId="35" fillId="0" borderId="1" xfId="9" applyNumberFormat="1" applyFont="1" applyBorder="1" applyAlignment="1">
      <alignment horizontal="right"/>
    </xf>
    <xf numFmtId="0" fontId="16" fillId="0" borderId="0" xfId="0" applyFont="1" applyAlignment="1">
      <alignment horizontal="right"/>
    </xf>
    <xf numFmtId="0" fontId="16" fillId="0" borderId="1" xfId="0" applyFont="1" applyBorder="1" applyAlignment="1">
      <alignment horizontal="right"/>
    </xf>
    <xf numFmtId="1" fontId="16" fillId="0" borderId="0" xfId="0" applyNumberFormat="1" applyFont="1" applyBorder="1" applyAlignment="1">
      <alignment horizontal="right"/>
    </xf>
    <xf numFmtId="0" fontId="39" fillId="0" borderId="1" xfId="0" applyFont="1" applyBorder="1" applyAlignment="1">
      <alignment horizontal="right"/>
    </xf>
    <xf numFmtId="0" fontId="29" fillId="0" borderId="0" xfId="9" applyFont="1" applyBorder="1" applyAlignment="1"/>
    <xf numFmtId="0" fontId="3" fillId="0" borderId="3" xfId="9" applyFont="1" applyBorder="1" applyAlignment="1"/>
    <xf numFmtId="0" fontId="30" fillId="0" borderId="3" xfId="9" applyFont="1" applyBorder="1" applyAlignment="1">
      <alignment horizontal="right" wrapText="1"/>
    </xf>
    <xf numFmtId="0" fontId="30" fillId="0" borderId="0" xfId="9" applyFont="1" applyBorder="1" applyAlignment="1">
      <alignment horizontal="left" wrapText="1"/>
    </xf>
    <xf numFmtId="0" fontId="34" fillId="0" borderId="3" xfId="9" applyFont="1" applyBorder="1" applyAlignment="1">
      <alignment horizontal="right" wrapText="1"/>
    </xf>
    <xf numFmtId="167" fontId="34" fillId="0" borderId="0" xfId="9" applyNumberFormat="1" applyFont="1" applyBorder="1" applyAlignment="1">
      <alignment horizontal="right"/>
    </xf>
    <xf numFmtId="0" fontId="12" fillId="0" borderId="1" xfId="0" applyFont="1" applyBorder="1" applyAlignment="1">
      <alignment horizontal="right"/>
    </xf>
    <xf numFmtId="0" fontId="12" fillId="0" borderId="0" xfId="0" applyFont="1" applyBorder="1" applyAlignment="1">
      <alignment horizontal="center" vertical="center"/>
    </xf>
    <xf numFmtId="0" fontId="16" fillId="0" borderId="0" xfId="0" applyFont="1"/>
    <xf numFmtId="0" fontId="32" fillId="0" borderId="1" xfId="9" applyFont="1" applyBorder="1" applyAlignment="1">
      <alignment horizontal="left" wrapText="1"/>
    </xf>
    <xf numFmtId="167" fontId="35" fillId="0" borderId="1" xfId="9" applyNumberFormat="1" applyFont="1" applyBorder="1" applyAlignment="1">
      <alignment horizontal="right"/>
    </xf>
    <xf numFmtId="0" fontId="37" fillId="0" borderId="1" xfId="0" applyFont="1" applyFill="1" applyBorder="1" applyAlignment="1"/>
    <xf numFmtId="0" fontId="37" fillId="0" borderId="1" xfId="0" applyFont="1" applyFill="1" applyBorder="1" applyAlignment="1">
      <alignment horizontal="right"/>
    </xf>
    <xf numFmtId="0" fontId="38" fillId="0" borderId="0" xfId="0" applyFont="1" applyAlignment="1">
      <alignment horizontal="right"/>
    </xf>
    <xf numFmtId="0" fontId="32" fillId="0" borderId="1" xfId="3" applyFont="1" applyBorder="1" applyAlignment="1">
      <alignment horizontal="left"/>
    </xf>
    <xf numFmtId="0" fontId="3" fillId="0" borderId="0" xfId="6" applyFont="1" applyFill="1" applyAlignment="1" applyProtection="1">
      <alignment horizontal="right"/>
      <protection locked="0"/>
    </xf>
    <xf numFmtId="0" fontId="3" fillId="0" borderId="0" xfId="6" applyFont="1" applyAlignment="1" applyProtection="1">
      <alignment horizontal="right"/>
      <protection locked="0"/>
    </xf>
    <xf numFmtId="0" fontId="3" fillId="0" borderId="3" xfId="6" applyFont="1" applyBorder="1" applyAlignment="1" applyProtection="1">
      <alignment horizontal="right"/>
      <protection locked="0"/>
    </xf>
    <xf numFmtId="0" fontId="3" fillId="0" borderId="0" xfId="6" applyFont="1" applyAlignment="1" applyProtection="1">
      <protection locked="0"/>
    </xf>
    <xf numFmtId="0" fontId="42" fillId="0" borderId="0" xfId="6" applyFont="1" applyAlignment="1" applyProtection="1">
      <protection locked="0"/>
    </xf>
    <xf numFmtId="0" fontId="3" fillId="0" borderId="1" xfId="3" applyFont="1" applyBorder="1" applyAlignment="1"/>
    <xf numFmtId="0" fontId="30" fillId="0" borderId="1" xfId="4" applyFont="1" applyBorder="1" applyAlignment="1">
      <alignment horizontal="right"/>
    </xf>
    <xf numFmtId="0" fontId="30" fillId="0" borderId="0" xfId="4" applyFont="1" applyBorder="1" applyAlignment="1">
      <alignment horizontal="left"/>
    </xf>
    <xf numFmtId="1" fontId="36" fillId="0" borderId="0" xfId="0" applyNumberFormat="1" applyFont="1"/>
    <xf numFmtId="0" fontId="30" fillId="0" borderId="0" xfId="4" applyFont="1" applyFill="1" applyBorder="1" applyAlignment="1">
      <alignment horizontal="left"/>
    </xf>
    <xf numFmtId="0" fontId="32" fillId="0" borderId="0" xfId="3" applyFont="1" applyBorder="1" applyAlignment="1"/>
    <xf numFmtId="0" fontId="30" fillId="0" borderId="3" xfId="3" applyFont="1" applyBorder="1" applyAlignment="1">
      <alignment horizontal="right"/>
    </xf>
    <xf numFmtId="0" fontId="34" fillId="0" borderId="0" xfId="3" applyFont="1" applyBorder="1" applyAlignment="1"/>
    <xf numFmtId="0" fontId="32" fillId="0" borderId="1" xfId="3" applyFont="1" applyBorder="1" applyAlignment="1"/>
    <xf numFmtId="1" fontId="36" fillId="0" borderId="0" xfId="0" applyNumberFormat="1" applyFont="1" applyAlignment="1"/>
    <xf numFmtId="1" fontId="36" fillId="0" borderId="0" xfId="0" applyNumberFormat="1" applyFont="1" applyFill="1" applyAlignment="1"/>
    <xf numFmtId="0" fontId="34" fillId="0" borderId="3" xfId="3" applyFont="1" applyBorder="1" applyAlignment="1">
      <alignment horizontal="right"/>
    </xf>
    <xf numFmtId="0" fontId="42" fillId="0" borderId="1" xfId="6" applyFont="1" applyBorder="1" applyAlignment="1" applyProtection="1">
      <alignment horizontal="right"/>
      <protection locked="0"/>
    </xf>
    <xf numFmtId="0" fontId="30" fillId="0" borderId="1" xfId="4" applyFont="1" applyBorder="1" applyAlignment="1">
      <alignment horizontal="left"/>
    </xf>
    <xf numFmtId="1" fontId="36" fillId="0" borderId="1" xfId="0" applyNumberFormat="1" applyFont="1" applyBorder="1" applyAlignment="1"/>
    <xf numFmtId="0" fontId="15" fillId="0" borderId="0" xfId="0" applyFont="1" applyAlignment="1"/>
    <xf numFmtId="0" fontId="30" fillId="0" borderId="0" xfId="10" applyFont="1" applyFill="1" applyBorder="1" applyAlignment="1">
      <alignment horizontal="right"/>
    </xf>
    <xf numFmtId="0" fontId="30" fillId="0" borderId="1" xfId="10" applyFont="1" applyFill="1" applyBorder="1" applyAlignment="1">
      <alignment horizontal="right"/>
    </xf>
    <xf numFmtId="0" fontId="8" fillId="0" borderId="0" xfId="10" applyFont="1" applyBorder="1" applyAlignment="1"/>
    <xf numFmtId="0" fontId="5" fillId="0" borderId="0" xfId="10" applyFont="1" applyBorder="1" applyAlignment="1">
      <alignment horizontal="left"/>
    </xf>
    <xf numFmtId="0" fontId="32" fillId="0" borderId="0" xfId="10" applyFont="1" applyBorder="1" applyAlignment="1">
      <alignment horizontal="left"/>
    </xf>
    <xf numFmtId="0" fontId="30" fillId="0" borderId="3" xfId="10" applyFont="1" applyBorder="1" applyAlignment="1">
      <alignment horizontal="right"/>
    </xf>
    <xf numFmtId="0" fontId="30" fillId="0" borderId="0" xfId="10" applyFont="1" applyBorder="1" applyAlignment="1">
      <alignment horizontal="left"/>
    </xf>
    <xf numFmtId="0" fontId="30" fillId="0" borderId="3" xfId="10" applyFont="1" applyBorder="1" applyAlignment="1">
      <alignment horizontal="left"/>
    </xf>
    <xf numFmtId="0" fontId="30" fillId="0" borderId="0" xfId="10" applyFont="1" applyBorder="1" applyAlignment="1"/>
    <xf numFmtId="0" fontId="30" fillId="0" borderId="1" xfId="10" applyFont="1" applyBorder="1" applyAlignment="1">
      <alignment horizontal="left"/>
    </xf>
    <xf numFmtId="0" fontId="30" fillId="0" borderId="1" xfId="10" applyFont="1" applyBorder="1" applyAlignment="1"/>
    <xf numFmtId="0" fontId="34" fillId="0" borderId="3" xfId="10" applyFont="1" applyBorder="1" applyAlignment="1">
      <alignment horizontal="right"/>
    </xf>
    <xf numFmtId="0" fontId="34" fillId="0" borderId="0" xfId="10" applyFont="1" applyBorder="1" applyAlignment="1"/>
    <xf numFmtId="0" fontId="34" fillId="0" borderId="1" xfId="10" applyFont="1" applyBorder="1" applyAlignment="1"/>
    <xf numFmtId="0" fontId="32" fillId="0" borderId="0" xfId="10" applyFont="1" applyFill="1" applyBorder="1" applyAlignment="1">
      <alignment horizontal="left"/>
    </xf>
    <xf numFmtId="0" fontId="30" fillId="0" borderId="0" xfId="10" applyFont="1" applyFill="1" applyBorder="1" applyAlignment="1">
      <alignment horizontal="left"/>
    </xf>
    <xf numFmtId="0" fontId="30" fillId="0" borderId="3" xfId="10" applyFont="1" applyFill="1" applyBorder="1" applyAlignment="1">
      <alignment horizontal="right" wrapText="1"/>
    </xf>
    <xf numFmtId="0" fontId="30" fillId="0" borderId="3" xfId="10" applyFont="1" applyFill="1" applyBorder="1" applyAlignment="1">
      <alignment horizontal="right"/>
    </xf>
    <xf numFmtId="0" fontId="30" fillId="0" borderId="1" xfId="10" applyFont="1" applyFill="1" applyBorder="1" applyAlignment="1">
      <alignment horizontal="left"/>
    </xf>
    <xf numFmtId="0" fontId="32" fillId="0" borderId="2" xfId="10" applyFont="1" applyFill="1" applyBorder="1" applyAlignment="1">
      <alignment horizontal="left"/>
    </xf>
    <xf numFmtId="1" fontId="16" fillId="0" borderId="0" xfId="0" applyNumberFormat="1" applyFont="1" applyAlignment="1">
      <alignment horizontal="right"/>
    </xf>
    <xf numFmtId="1" fontId="16" fillId="0" borderId="1" xfId="0" applyNumberFormat="1" applyFont="1" applyBorder="1" applyAlignment="1">
      <alignment horizontal="right"/>
    </xf>
    <xf numFmtId="0" fontId="26" fillId="0" borderId="0" xfId="0" applyFont="1" applyAlignment="1">
      <alignment horizontal="left" vertical="top" indent="3"/>
    </xf>
    <xf numFmtId="0" fontId="43" fillId="0" borderId="0" xfId="0" applyFont="1"/>
    <xf numFmtId="0" fontId="3" fillId="0" borderId="0" xfId="11" applyFont="1" applyBorder="1" applyAlignment="1"/>
    <xf numFmtId="0" fontId="30" fillId="0" borderId="0" xfId="11" applyFont="1" applyBorder="1" applyAlignment="1">
      <alignment horizontal="center"/>
    </xf>
    <xf numFmtId="165" fontId="30" fillId="0" borderId="0" xfId="11" applyNumberFormat="1" applyFont="1" applyBorder="1" applyAlignment="1">
      <alignment horizontal="right" vertical="top"/>
    </xf>
    <xf numFmtId="0" fontId="3" fillId="0" borderId="0" xfId="11" applyFont="1" applyBorder="1" applyAlignment="1">
      <alignment horizontal="center" vertical="center"/>
    </xf>
    <xf numFmtId="0" fontId="32" fillId="0" borderId="1" xfId="11" applyFont="1" applyBorder="1" applyAlignment="1">
      <alignment horizontal="left"/>
    </xf>
    <xf numFmtId="164" fontId="32" fillId="0" borderId="1" xfId="11" applyNumberFormat="1" applyFont="1" applyBorder="1" applyAlignment="1">
      <alignment horizontal="right"/>
    </xf>
    <xf numFmtId="0" fontId="3" fillId="0" borderId="0" xfId="12" applyFont="1" applyBorder="1" applyAlignment="1"/>
    <xf numFmtId="0" fontId="30" fillId="0" borderId="0" xfId="12" applyFont="1" applyBorder="1" applyAlignment="1">
      <alignment horizontal="center"/>
    </xf>
    <xf numFmtId="0" fontId="30" fillId="0" borderId="1" xfId="12" applyFont="1" applyBorder="1" applyAlignment="1">
      <alignment horizontal="left"/>
    </xf>
    <xf numFmtId="164" fontId="30" fillId="0" borderId="1" xfId="12" applyNumberFormat="1" applyFont="1" applyBorder="1" applyAlignment="1">
      <alignment horizontal="right"/>
    </xf>
    <xf numFmtId="0" fontId="30" fillId="0" borderId="0" xfId="12" applyFont="1" applyBorder="1" applyAlignment="1"/>
    <xf numFmtId="0" fontId="30" fillId="0" borderId="3" xfId="14" applyFont="1" applyBorder="1" applyAlignment="1">
      <alignment horizontal="right"/>
    </xf>
    <xf numFmtId="0" fontId="30" fillId="0" borderId="0" xfId="14" applyFont="1" applyBorder="1" applyAlignment="1">
      <alignment horizontal="center"/>
    </xf>
    <xf numFmtId="0" fontId="3" fillId="0" borderId="0" xfId="14" applyFont="1" applyBorder="1" applyAlignment="1"/>
    <xf numFmtId="0" fontId="30" fillId="0" borderId="1" xfId="14" applyFont="1" applyBorder="1" applyAlignment="1">
      <alignment horizontal="left"/>
    </xf>
    <xf numFmtId="164" fontId="30" fillId="0" borderId="1" xfId="14" applyNumberFormat="1" applyFont="1" applyBorder="1" applyAlignment="1">
      <alignment horizontal="right"/>
    </xf>
    <xf numFmtId="0" fontId="29" fillId="0" borderId="0" xfId="12" applyFont="1" applyBorder="1" applyAlignment="1"/>
    <xf numFmtId="0" fontId="3" fillId="0" borderId="3" xfId="12" applyFont="1" applyBorder="1" applyAlignment="1"/>
    <xf numFmtId="0" fontId="30" fillId="0" borderId="3" xfId="12" applyFont="1" applyBorder="1" applyAlignment="1">
      <alignment horizontal="right"/>
    </xf>
    <xf numFmtId="0" fontId="30" fillId="0" borderId="0" xfId="12" applyFont="1" applyBorder="1" applyAlignment="1">
      <alignment horizontal="left"/>
    </xf>
    <xf numFmtId="164" fontId="30" fillId="0" borderId="0" xfId="12" applyNumberFormat="1" applyFont="1" applyBorder="1" applyAlignment="1">
      <alignment horizontal="right"/>
    </xf>
    <xf numFmtId="165" fontId="30" fillId="0" borderId="0" xfId="12" applyNumberFormat="1" applyFont="1" applyBorder="1" applyAlignment="1">
      <alignment horizontal="right"/>
    </xf>
    <xf numFmtId="0" fontId="3" fillId="0" borderId="0" xfId="12" applyFont="1" applyBorder="1" applyAlignment="1">
      <alignment horizontal="center"/>
    </xf>
    <xf numFmtId="0" fontId="30" fillId="0" borderId="1" xfId="12" applyFont="1" applyFill="1" applyBorder="1" applyAlignment="1">
      <alignment horizontal="left"/>
    </xf>
    <xf numFmtId="164" fontId="30" fillId="0" borderId="1" xfId="12" applyNumberFormat="1" applyFont="1" applyFill="1" applyBorder="1" applyAlignment="1">
      <alignment horizontal="right"/>
    </xf>
    <xf numFmtId="0" fontId="34" fillId="0" borderId="0" xfId="12" applyFont="1" applyFill="1" applyBorder="1" applyAlignment="1">
      <alignment horizontal="left"/>
    </xf>
    <xf numFmtId="0" fontId="30" fillId="0" borderId="3" xfId="13" applyFont="1" applyBorder="1" applyAlignment="1"/>
    <xf numFmtId="0" fontId="30" fillId="0" borderId="0" xfId="13" applyFont="1" applyFill="1" applyBorder="1" applyAlignment="1">
      <alignment horizontal="left"/>
    </xf>
    <xf numFmtId="0" fontId="3" fillId="0" borderId="3" xfId="14" applyFont="1" applyBorder="1" applyAlignment="1"/>
    <xf numFmtId="0" fontId="30" fillId="0" borderId="0" xfId="14" applyFont="1" applyBorder="1" applyAlignment="1">
      <alignment horizontal="left"/>
    </xf>
    <xf numFmtId="164" fontId="30" fillId="0" borderId="0" xfId="14" applyNumberFormat="1" applyFont="1" applyBorder="1" applyAlignment="1">
      <alignment horizontal="right"/>
    </xf>
    <xf numFmtId="165" fontId="30" fillId="0" borderId="0" xfId="14" applyNumberFormat="1" applyFont="1" applyBorder="1" applyAlignment="1">
      <alignment horizontal="right"/>
    </xf>
    <xf numFmtId="0" fontId="30" fillId="0" borderId="0" xfId="14" applyFont="1" applyBorder="1" applyAlignment="1"/>
    <xf numFmtId="0" fontId="3" fillId="0" borderId="0" xfId="14" applyFont="1" applyBorder="1" applyAlignment="1">
      <alignment horizontal="center"/>
    </xf>
    <xf numFmtId="0" fontId="3" fillId="0" borderId="3" xfId="11" applyFont="1" applyBorder="1" applyAlignment="1"/>
    <xf numFmtId="0" fontId="30" fillId="0" borderId="3" xfId="11" applyFont="1" applyBorder="1" applyAlignment="1">
      <alignment horizontal="right"/>
    </xf>
    <xf numFmtId="0" fontId="34" fillId="0" borderId="3" xfId="11" applyFont="1" applyBorder="1" applyAlignment="1">
      <alignment horizontal="right"/>
    </xf>
    <xf numFmtId="0" fontId="30" fillId="0" borderId="0" xfId="11" applyFont="1" applyBorder="1" applyAlignment="1">
      <alignment horizontal="left"/>
    </xf>
    <xf numFmtId="164" fontId="30" fillId="0" borderId="0" xfId="11" applyNumberFormat="1" applyFont="1" applyBorder="1" applyAlignment="1">
      <alignment horizontal="right"/>
    </xf>
    <xf numFmtId="0" fontId="34" fillId="0" borderId="3" xfId="12" applyFont="1" applyBorder="1" applyAlignment="1">
      <alignment horizontal="right"/>
    </xf>
    <xf numFmtId="167" fontId="34" fillId="0" borderId="0" xfId="12" applyNumberFormat="1" applyFont="1" applyBorder="1" applyAlignment="1">
      <alignment horizontal="right"/>
    </xf>
    <xf numFmtId="167" fontId="34" fillId="0" borderId="1" xfId="12" applyNumberFormat="1" applyFont="1" applyBorder="1" applyAlignment="1">
      <alignment horizontal="right"/>
    </xf>
    <xf numFmtId="0" fontId="11" fillId="0" borderId="3" xfId="12" applyFont="1" applyBorder="1" applyAlignment="1">
      <alignment horizontal="right"/>
    </xf>
    <xf numFmtId="1" fontId="34" fillId="0" borderId="0" xfId="1" applyNumberFormat="1" applyFont="1" applyBorder="1" applyAlignment="1">
      <alignment horizontal="right"/>
    </xf>
    <xf numFmtId="0" fontId="34" fillId="0" borderId="3" xfId="14" applyFont="1" applyBorder="1" applyAlignment="1">
      <alignment horizontal="right"/>
    </xf>
    <xf numFmtId="165" fontId="34" fillId="0" borderId="0" xfId="14" applyNumberFormat="1" applyFont="1" applyBorder="1" applyAlignment="1">
      <alignment horizontal="right"/>
    </xf>
    <xf numFmtId="165" fontId="34" fillId="0" borderId="1" xfId="14" applyNumberFormat="1" applyFont="1" applyBorder="1" applyAlignment="1">
      <alignment horizontal="right"/>
    </xf>
    <xf numFmtId="1" fontId="16" fillId="0" borderId="1" xfId="0" applyNumberFormat="1" applyFont="1" applyBorder="1" applyAlignment="1"/>
    <xf numFmtId="0" fontId="32" fillId="0" borderId="0" xfId="13" applyFont="1" applyBorder="1" applyAlignment="1"/>
    <xf numFmtId="0" fontId="34" fillId="0" borderId="0" xfId="13" applyFont="1" applyBorder="1" applyAlignment="1"/>
    <xf numFmtId="0" fontId="32" fillId="0" borderId="0" xfId="14" applyFont="1" applyBorder="1" applyAlignment="1"/>
    <xf numFmtId="0" fontId="16" fillId="0" borderId="3" xfId="0" applyFont="1" applyBorder="1" applyAlignment="1">
      <alignment horizontal="right" wrapText="1"/>
    </xf>
    <xf numFmtId="0" fontId="30" fillId="0" borderId="1" xfId="13" applyFont="1" applyFill="1" applyBorder="1" applyAlignment="1">
      <alignment horizontal="left"/>
    </xf>
    <xf numFmtId="0" fontId="34" fillId="0" borderId="3" xfId="8" applyFont="1" applyBorder="1" applyAlignment="1">
      <alignment horizontal="right" wrapText="1"/>
    </xf>
    <xf numFmtId="0" fontId="36" fillId="0" borderId="0" xfId="0" applyFont="1" applyAlignment="1">
      <alignment horizontal="center"/>
    </xf>
    <xf numFmtId="0" fontId="13" fillId="0" borderId="0" xfId="0" applyFont="1" applyBorder="1" applyAlignment="1"/>
    <xf numFmtId="0" fontId="12" fillId="0" borderId="0" xfId="0" applyFont="1" applyBorder="1" applyAlignment="1"/>
    <xf numFmtId="0" fontId="5" fillId="0" borderId="1" xfId="0" applyFont="1" applyBorder="1" applyAlignment="1">
      <alignment horizontal="right"/>
    </xf>
    <xf numFmtId="0" fontId="5" fillId="0" borderId="0" xfId="0" applyFont="1" applyAlignment="1"/>
    <xf numFmtId="0" fontId="5" fillId="0" borderId="0" xfId="0" applyFont="1" applyBorder="1" applyAlignment="1"/>
    <xf numFmtId="0" fontId="14" fillId="0" borderId="0" xfId="6" applyFont="1" applyAlignment="1" applyProtection="1">
      <protection locked="0"/>
    </xf>
    <xf numFmtId="0" fontId="5" fillId="0" borderId="0" xfId="0" applyFont="1" applyFill="1" applyAlignment="1"/>
    <xf numFmtId="0" fontId="5" fillId="0" borderId="0" xfId="0" applyFont="1" applyFill="1" applyBorder="1" applyAlignment="1"/>
    <xf numFmtId="0" fontId="36" fillId="0" borderId="0" xfId="0" applyFont="1" applyAlignment="1">
      <alignment horizontal="left" wrapText="1"/>
    </xf>
    <xf numFmtId="0" fontId="30" fillId="0" borderId="0" xfId="0" applyFont="1" applyAlignment="1">
      <alignment horizontal="left"/>
    </xf>
    <xf numFmtId="0" fontId="3" fillId="0" borderId="0" xfId="6" applyFont="1" applyAlignment="1" applyProtection="1">
      <alignment horizontal="left"/>
      <protection locked="0"/>
    </xf>
    <xf numFmtId="1" fontId="16" fillId="0" borderId="0" xfId="0" applyNumberFormat="1" applyFont="1" applyBorder="1" applyAlignment="1"/>
    <xf numFmtId="0" fontId="37" fillId="0" borderId="0" xfId="0" applyFont="1" applyBorder="1" applyAlignment="1">
      <alignment horizontal="left"/>
    </xf>
    <xf numFmtId="0" fontId="37" fillId="0" borderId="0" xfId="0" applyFont="1" applyBorder="1" applyAlignment="1">
      <alignment horizontal="right"/>
    </xf>
    <xf numFmtId="0" fontId="37" fillId="0" borderId="0" xfId="0" applyFont="1" applyBorder="1" applyAlignment="1"/>
    <xf numFmtId="0" fontId="39" fillId="0" borderId="1" xfId="0" applyFont="1" applyBorder="1" applyAlignment="1"/>
    <xf numFmtId="0" fontId="30" fillId="0" borderId="0" xfId="0" applyFont="1" applyFill="1" applyAlignment="1"/>
    <xf numFmtId="0" fontId="3" fillId="0" borderId="0" xfId="6" applyFont="1" applyFill="1" applyAlignment="1" applyProtection="1">
      <protection locked="0"/>
    </xf>
    <xf numFmtId="0" fontId="16" fillId="0" borderId="0" xfId="0" applyFont="1" applyFill="1" applyAlignment="1"/>
    <xf numFmtId="1" fontId="16" fillId="0" borderId="0" xfId="0" applyNumberFormat="1" applyFont="1" applyFill="1" applyAlignment="1"/>
    <xf numFmtId="0" fontId="30" fillId="0" borderId="2" xfId="0" applyFont="1" applyBorder="1" applyAlignment="1">
      <alignment horizontal="right" wrapText="1"/>
    </xf>
    <xf numFmtId="0" fontId="34" fillId="0" borderId="2" xfId="0" applyFont="1" applyBorder="1" applyAlignment="1">
      <alignment horizontal="right" wrapText="1"/>
    </xf>
    <xf numFmtId="0" fontId="30" fillId="0" borderId="2" xfId="0" applyFont="1" applyBorder="1" applyAlignment="1"/>
    <xf numFmtId="1" fontId="16" fillId="0" borderId="2" xfId="0" applyNumberFormat="1" applyFont="1" applyBorder="1" applyAlignment="1"/>
    <xf numFmtId="0" fontId="30" fillId="0" borderId="0" xfId="0" applyFont="1" applyAlignment="1"/>
    <xf numFmtId="0" fontId="30" fillId="0" borderId="0" xfId="0" applyFont="1" applyBorder="1" applyAlignment="1"/>
    <xf numFmtId="0" fontId="3" fillId="0" borderId="0" xfId="6" applyFont="1" applyBorder="1" applyAlignment="1" applyProtection="1">
      <alignment wrapText="1"/>
      <protection locked="0"/>
    </xf>
    <xf numFmtId="0" fontId="3" fillId="0" borderId="0" xfId="6" applyFont="1" applyBorder="1" applyAlignment="1" applyProtection="1">
      <protection locked="0"/>
    </xf>
    <xf numFmtId="0" fontId="11" fillId="0" borderId="0" xfId="6" applyFont="1" applyBorder="1" applyAlignment="1" applyProtection="1">
      <alignment wrapText="1"/>
      <protection locked="0"/>
    </xf>
    <xf numFmtId="0" fontId="11" fillId="0" borderId="0" xfId="6" applyFont="1" applyBorder="1" applyAlignment="1" applyProtection="1">
      <protection locked="0"/>
    </xf>
    <xf numFmtId="0" fontId="42" fillId="0" borderId="1" xfId="6" applyFont="1" applyBorder="1" applyAlignment="1" applyProtection="1">
      <alignment wrapText="1"/>
      <protection locked="0"/>
    </xf>
    <xf numFmtId="0" fontId="32" fillId="0" borderId="1" xfId="0" applyFont="1" applyFill="1" applyBorder="1" applyAlignment="1"/>
    <xf numFmtId="0" fontId="32" fillId="0" borderId="0" xfId="0" applyFont="1" applyFill="1" applyBorder="1" applyAlignment="1"/>
    <xf numFmtId="1" fontId="39" fillId="0" borderId="1" xfId="0" applyNumberFormat="1" applyFont="1" applyFill="1" applyBorder="1" applyAlignment="1"/>
    <xf numFmtId="0" fontId="36" fillId="0" borderId="2" xfId="0" applyFont="1" applyBorder="1" applyAlignment="1">
      <alignment horizontal="left"/>
    </xf>
    <xf numFmtId="0" fontId="36" fillId="0" borderId="1" xfId="0" applyFont="1" applyBorder="1" applyAlignment="1">
      <alignment horizontal="left"/>
    </xf>
    <xf numFmtId="0" fontId="36" fillId="0" borderId="1" xfId="0" applyFont="1" applyBorder="1" applyAlignment="1">
      <alignment horizontal="right" wrapText="1"/>
    </xf>
    <xf numFmtId="0" fontId="3" fillId="0" borderId="1" xfId="6" applyFont="1" applyFill="1" applyBorder="1" applyAlignment="1" applyProtection="1">
      <alignment horizontal="right" wrapText="1"/>
      <protection locked="0"/>
    </xf>
    <xf numFmtId="0" fontId="16" fillId="0" borderId="1" xfId="0" applyFont="1" applyBorder="1" applyAlignment="1">
      <alignment horizontal="right" wrapText="1"/>
    </xf>
    <xf numFmtId="0" fontId="16" fillId="0" borderId="1" xfId="0" applyFont="1" applyBorder="1" applyAlignment="1">
      <alignment horizontal="right"/>
    </xf>
    <xf numFmtId="0" fontId="36" fillId="0" borderId="2" xfId="0" applyFont="1" applyBorder="1" applyAlignment="1">
      <alignment horizontal="center"/>
    </xf>
    <xf numFmtId="0" fontId="16" fillId="0" borderId="1" xfId="0" applyFont="1" applyBorder="1" applyAlignment="1">
      <alignment horizontal="right"/>
    </xf>
    <xf numFmtId="0" fontId="14" fillId="0" borderId="3" xfId="6" applyFont="1" applyBorder="1" applyAlignment="1" applyProtection="1">
      <alignment horizontal="right" wrapText="1"/>
      <protection locked="0"/>
    </xf>
    <xf numFmtId="0" fontId="37" fillId="0" borderId="0" xfId="0" applyFont="1" applyBorder="1" applyAlignment="1">
      <alignment horizontal="left" vertical="top" wrapText="1"/>
    </xf>
    <xf numFmtId="0" fontId="30" fillId="0" borderId="3" xfId="0" applyFont="1" applyFill="1" applyBorder="1" applyAlignment="1"/>
    <xf numFmtId="0" fontId="30" fillId="0" borderId="3" xfId="0" applyFont="1" applyFill="1" applyBorder="1" applyAlignment="1">
      <alignment horizontal="right" wrapText="1"/>
    </xf>
    <xf numFmtId="0" fontId="34" fillId="0" borderId="3" xfId="0" applyFont="1" applyFill="1" applyBorder="1" applyAlignment="1">
      <alignment horizontal="right" wrapText="1"/>
    </xf>
    <xf numFmtId="1" fontId="34" fillId="0" borderId="0" xfId="0" applyNumberFormat="1" applyFont="1" applyFill="1" applyAlignment="1"/>
    <xf numFmtId="0" fontId="30" fillId="0" borderId="0" xfId="0" applyFont="1" applyFill="1" applyAlignment="1">
      <alignment horizontal="right"/>
    </xf>
    <xf numFmtId="1" fontId="34" fillId="0" borderId="0" xfId="0" applyNumberFormat="1" applyFont="1" applyFill="1" applyAlignment="1">
      <alignment horizontal="right"/>
    </xf>
    <xf numFmtId="0" fontId="36" fillId="0" borderId="0" xfId="0" applyFont="1" applyBorder="1" applyAlignment="1">
      <alignment horizontal="right" wrapText="1"/>
    </xf>
    <xf numFmtId="1" fontId="16" fillId="0" borderId="0" xfId="0" applyNumberFormat="1" applyFont="1"/>
    <xf numFmtId="1" fontId="39" fillId="0" borderId="1" xfId="0" applyNumberFormat="1" applyFont="1" applyBorder="1"/>
    <xf numFmtId="0" fontId="2" fillId="0" borderId="1" xfId="0" applyFont="1" applyBorder="1" applyAlignment="1"/>
    <xf numFmtId="1" fontId="45" fillId="0" borderId="1" xfId="0" applyNumberFormat="1" applyFont="1" applyBorder="1" applyAlignment="1"/>
    <xf numFmtId="0" fontId="16" fillId="0" borderId="0" xfId="0" applyFont="1" applyBorder="1" applyAlignment="1">
      <alignment horizontal="right" wrapText="1"/>
    </xf>
    <xf numFmtId="0" fontId="36" fillId="0" borderId="0" xfId="0" applyFont="1" applyFill="1" applyBorder="1" applyAlignment="1">
      <alignment horizontal="left" wrapText="1"/>
    </xf>
    <xf numFmtId="0" fontId="36" fillId="0" borderId="3" xfId="0" applyFont="1" applyFill="1" applyBorder="1" applyAlignment="1">
      <alignment horizontal="left" wrapText="1"/>
    </xf>
    <xf numFmtId="0" fontId="37" fillId="0" borderId="1" xfId="0" applyFont="1" applyFill="1" applyBorder="1" applyAlignment="1">
      <alignment horizontal="left" wrapText="1"/>
    </xf>
    <xf numFmtId="0" fontId="10" fillId="0" borderId="0" xfId="0" applyFont="1" applyBorder="1"/>
    <xf numFmtId="0" fontId="45" fillId="0" borderId="1" xfId="0" applyFont="1" applyBorder="1"/>
    <xf numFmtId="1" fontId="39" fillId="0" borderId="0" xfId="0" applyNumberFormat="1" applyFont="1" applyBorder="1"/>
    <xf numFmtId="1" fontId="36" fillId="0" borderId="0" xfId="0" applyNumberFormat="1" applyFont="1" applyBorder="1" applyAlignment="1">
      <alignment horizontal="right" wrapText="1"/>
    </xf>
    <xf numFmtId="1" fontId="36" fillId="0" borderId="1" xfId="0" applyNumberFormat="1" applyFont="1" applyBorder="1" applyAlignment="1">
      <alignment horizontal="right" wrapText="1"/>
    </xf>
    <xf numFmtId="0" fontId="36" fillId="0" borderId="3" xfId="0" applyFont="1" applyBorder="1"/>
    <xf numFmtId="0" fontId="37" fillId="0" borderId="1" xfId="0" applyFont="1" applyBorder="1" applyAlignment="1">
      <alignment horizontal="left" wrapText="1"/>
    </xf>
    <xf numFmtId="0" fontId="37" fillId="0" borderId="0" xfId="0" applyFont="1" applyBorder="1" applyAlignment="1">
      <alignment horizontal="right" wrapText="1"/>
    </xf>
    <xf numFmtId="1" fontId="39" fillId="0" borderId="1" xfId="0" applyNumberFormat="1" applyFont="1" applyBorder="1" applyAlignment="1">
      <alignment horizontal="right"/>
    </xf>
    <xf numFmtId="0" fontId="42" fillId="0" borderId="0" xfId="6" applyFont="1" applyAlignment="1" applyProtection="1">
      <alignment horizontal="left"/>
      <protection locked="0"/>
    </xf>
    <xf numFmtId="0" fontId="38" fillId="0" borderId="0" xfId="0" applyFont="1" applyAlignment="1">
      <alignment horizontal="left"/>
    </xf>
    <xf numFmtId="0" fontId="3" fillId="0" borderId="1" xfId="6" applyFont="1" applyBorder="1" applyProtection="1">
      <protection locked="0"/>
    </xf>
    <xf numFmtId="0" fontId="11" fillId="0" borderId="0" xfId="6" applyFont="1" applyAlignment="1" applyProtection="1">
      <alignment horizontal="right"/>
      <protection locked="0"/>
    </xf>
    <xf numFmtId="0" fontId="3" fillId="0" borderId="1" xfId="6" applyFont="1" applyBorder="1" applyAlignment="1" applyProtection="1">
      <alignment horizontal="right"/>
      <protection locked="0"/>
    </xf>
    <xf numFmtId="0" fontId="11" fillId="0" borderId="1" xfId="6" applyFont="1" applyBorder="1" applyAlignment="1" applyProtection="1">
      <alignment horizontal="right"/>
      <protection locked="0"/>
    </xf>
    <xf numFmtId="0" fontId="11" fillId="0" borderId="3" xfId="6" applyFont="1" applyBorder="1" applyAlignment="1" applyProtection="1">
      <alignment horizontal="right"/>
      <protection locked="0"/>
    </xf>
    <xf numFmtId="0" fontId="3" fillId="0" borderId="3" xfId="6" applyFont="1" applyBorder="1" applyAlignment="1" applyProtection="1">
      <alignment horizontal="right" wrapText="1"/>
      <protection locked="0"/>
    </xf>
    <xf numFmtId="0" fontId="3" fillId="0" borderId="3" xfId="6" applyFont="1" applyBorder="1" applyAlignment="1" applyProtection="1">
      <alignment horizontal="left"/>
      <protection locked="0"/>
    </xf>
    <xf numFmtId="0" fontId="3" fillId="0" borderId="1" xfId="6" applyFont="1" applyBorder="1" applyAlignment="1" applyProtection="1">
      <alignment horizontal="left"/>
      <protection locked="0"/>
    </xf>
    <xf numFmtId="0" fontId="3" fillId="0" borderId="3" xfId="6" applyFont="1" applyBorder="1" applyAlignment="1" applyProtection="1">
      <protection locked="0"/>
    </xf>
    <xf numFmtId="0" fontId="11" fillId="0" borderId="3" xfId="6" applyFont="1" applyFill="1" applyBorder="1" applyAlignment="1" applyProtection="1">
      <alignment horizontal="right"/>
      <protection locked="0"/>
    </xf>
    <xf numFmtId="0" fontId="3" fillId="0" borderId="2" xfId="6" applyFont="1" applyBorder="1" applyAlignment="1" applyProtection="1">
      <protection locked="0"/>
    </xf>
    <xf numFmtId="0" fontId="3" fillId="0" borderId="2" xfId="6" applyFont="1" applyBorder="1" applyAlignment="1" applyProtection="1">
      <alignment horizontal="right"/>
      <protection locked="0"/>
    </xf>
    <xf numFmtId="0" fontId="3" fillId="0" borderId="1" xfId="6" applyFont="1" applyBorder="1" applyAlignment="1" applyProtection="1">
      <protection locked="0"/>
    </xf>
    <xf numFmtId="1" fontId="11" fillId="0" borderId="0" xfId="6" applyNumberFormat="1" applyFont="1" applyAlignment="1" applyProtection="1">
      <alignment horizontal="right"/>
      <protection locked="0"/>
    </xf>
    <xf numFmtId="1" fontId="11" fillId="0" borderId="0" xfId="6" applyNumberFormat="1" applyFont="1" applyAlignment="1" applyProtection="1">
      <protection locked="0"/>
    </xf>
    <xf numFmtId="0" fontId="37" fillId="0" borderId="0" xfId="0" applyFont="1" applyAlignment="1">
      <alignment horizontal="left"/>
    </xf>
    <xf numFmtId="0" fontId="37" fillId="0" borderId="0" xfId="0" applyFont="1" applyBorder="1" applyAlignment="1">
      <alignment vertical="top"/>
    </xf>
    <xf numFmtId="0" fontId="36" fillId="0" borderId="0" xfId="0" applyFont="1" applyBorder="1" applyAlignment="1">
      <alignment horizontal="center" vertical="center" wrapText="1"/>
    </xf>
    <xf numFmtId="0" fontId="36" fillId="0" borderId="2" xfId="0" applyFont="1" applyBorder="1" applyAlignment="1">
      <alignment vertical="center" wrapText="1"/>
    </xf>
    <xf numFmtId="0" fontId="37" fillId="0" borderId="2" xfId="0" applyFont="1" applyBorder="1" applyAlignment="1">
      <alignment horizontal="right"/>
    </xf>
    <xf numFmtId="1" fontId="39" fillId="0" borderId="2" xfId="0" applyNumberFormat="1" applyFont="1" applyBorder="1"/>
    <xf numFmtId="0" fontId="16" fillId="0" borderId="1" xfId="0" applyFont="1" applyBorder="1"/>
    <xf numFmtId="0" fontId="16" fillId="0" borderId="0" xfId="0" applyFont="1" applyBorder="1"/>
    <xf numFmtId="0" fontId="12" fillId="0" borderId="1" xfId="0" applyFont="1" applyFill="1" applyBorder="1" applyAlignment="1"/>
    <xf numFmtId="0" fontId="3" fillId="0" borderId="2" xfId="0" applyFont="1" applyBorder="1" applyAlignment="1"/>
    <xf numFmtId="1" fontId="11" fillId="0" borderId="2" xfId="0" applyNumberFormat="1" applyFont="1" applyBorder="1" applyAlignment="1">
      <alignment horizontal="right"/>
    </xf>
    <xf numFmtId="0" fontId="3" fillId="0" borderId="1" xfId="0" applyFont="1" applyBorder="1" applyAlignment="1"/>
    <xf numFmtId="1" fontId="11" fillId="0" borderId="1" xfId="0" applyNumberFormat="1" applyFont="1" applyBorder="1" applyAlignment="1"/>
    <xf numFmtId="0" fontId="14" fillId="0" borderId="0" xfId="0" applyFont="1" applyBorder="1" applyAlignment="1"/>
    <xf numFmtId="1" fontId="12" fillId="0" borderId="0" xfId="0" applyNumberFormat="1" applyFont="1" applyAlignment="1"/>
    <xf numFmtId="1" fontId="36" fillId="0" borderId="0" xfId="0" applyNumberFormat="1" applyFont="1" applyBorder="1" applyAlignment="1"/>
    <xf numFmtId="0" fontId="36" fillId="0" borderId="2" xfId="0" applyFont="1" applyBorder="1" applyAlignment="1">
      <alignment horizontal="right"/>
    </xf>
    <xf numFmtId="0" fontId="16" fillId="0" borderId="0" xfId="0" applyFont="1" applyBorder="1" applyAlignment="1">
      <alignment horizontal="right"/>
    </xf>
    <xf numFmtId="0" fontId="38" fillId="0" borderId="2" xfId="0" applyFont="1" applyBorder="1" applyAlignment="1"/>
    <xf numFmtId="0" fontId="38" fillId="0" borderId="1" xfId="0" applyFont="1" applyBorder="1" applyAlignment="1"/>
    <xf numFmtId="0" fontId="36" fillId="0" borderId="0" xfId="0" applyFont="1" applyFill="1" applyBorder="1" applyAlignment="1"/>
    <xf numFmtId="0" fontId="37" fillId="0" borderId="0" xfId="0" applyFont="1" applyFill="1" applyBorder="1" applyAlignment="1"/>
    <xf numFmtId="0" fontId="36" fillId="0" borderId="3" xfId="0" applyFont="1" applyFill="1" applyBorder="1" applyAlignment="1"/>
    <xf numFmtId="0" fontId="14" fillId="0" borderId="3" xfId="6" applyFont="1" applyFill="1" applyBorder="1" applyAlignment="1" applyProtection="1">
      <alignment horizontal="right" wrapText="1"/>
      <protection locked="0"/>
    </xf>
    <xf numFmtId="0" fontId="14" fillId="0" borderId="0" xfId="6" applyFont="1" applyFill="1" applyAlignment="1" applyProtection="1">
      <alignment horizontal="right" wrapText="1"/>
      <protection locked="0"/>
    </xf>
    <xf numFmtId="0" fontId="14" fillId="0" borderId="0" xfId="6" applyFont="1" applyFill="1" applyBorder="1" applyAlignment="1" applyProtection="1">
      <alignment horizontal="right" wrapText="1"/>
      <protection locked="0"/>
    </xf>
    <xf numFmtId="0" fontId="14" fillId="0" borderId="0" xfId="6" applyFont="1" applyFill="1" applyAlignment="1" applyProtection="1">
      <protection locked="0"/>
    </xf>
    <xf numFmtId="0" fontId="14" fillId="0" borderId="0" xfId="6" applyFont="1" applyBorder="1" applyAlignment="1" applyProtection="1">
      <protection locked="0"/>
    </xf>
    <xf numFmtId="0" fontId="14" fillId="0" borderId="0" xfId="6" applyFont="1" applyFill="1" applyBorder="1" applyAlignment="1" applyProtection="1">
      <protection locked="0"/>
    </xf>
    <xf numFmtId="0" fontId="14" fillId="0" borderId="0" xfId="0" applyFont="1" applyAlignment="1"/>
    <xf numFmtId="0" fontId="11" fillId="0" borderId="1" xfId="6" applyFont="1" applyFill="1" applyBorder="1" applyAlignment="1" applyProtection="1">
      <alignment horizontal="right" wrapText="1"/>
      <protection locked="0"/>
    </xf>
    <xf numFmtId="1" fontId="11" fillId="0" borderId="0" xfId="6" applyNumberFormat="1" applyFont="1" applyFill="1" applyAlignment="1" applyProtection="1">
      <protection locked="0"/>
    </xf>
    <xf numFmtId="0" fontId="14" fillId="0" borderId="1" xfId="0" applyFont="1" applyFill="1" applyBorder="1" applyAlignment="1"/>
    <xf numFmtId="0" fontId="36" fillId="0" borderId="1" xfId="0" applyFont="1" applyBorder="1" applyAlignment="1">
      <alignment horizontal="left"/>
    </xf>
    <xf numFmtId="0" fontId="36" fillId="0" borderId="1" xfId="0" applyFont="1" applyBorder="1" applyAlignment="1">
      <alignment horizontal="right" wrapText="1"/>
    </xf>
    <xf numFmtId="0" fontId="12" fillId="0" borderId="0" xfId="0" applyFont="1" applyBorder="1" applyAlignment="1">
      <alignment horizontal="left"/>
    </xf>
    <xf numFmtId="0" fontId="16" fillId="0" borderId="1" xfId="0" applyFont="1" applyBorder="1" applyAlignment="1">
      <alignment horizontal="right"/>
    </xf>
    <xf numFmtId="0" fontId="12" fillId="0" borderId="1" xfId="0" applyFont="1" applyBorder="1" applyAlignment="1">
      <alignment horizontal="right" wrapText="1"/>
    </xf>
    <xf numFmtId="0" fontId="36" fillId="0" borderId="3" xfId="0" applyFont="1" applyBorder="1" applyAlignment="1">
      <alignment horizontal="left"/>
    </xf>
    <xf numFmtId="0" fontId="16" fillId="0" borderId="3" xfId="0" applyFont="1" applyBorder="1" applyAlignment="1"/>
    <xf numFmtId="1" fontId="16" fillId="0" borderId="3" xfId="0" applyNumberFormat="1" applyFont="1" applyBorder="1" applyAlignment="1"/>
    <xf numFmtId="0" fontId="16" fillId="0" borderId="3" xfId="0" applyFont="1" applyFill="1" applyBorder="1" applyAlignment="1">
      <alignment horizontal="right" wrapText="1"/>
    </xf>
    <xf numFmtId="0" fontId="42" fillId="0" borderId="1" xfId="6" applyFont="1" applyBorder="1" applyAlignment="1" applyProtection="1">
      <protection locked="0"/>
    </xf>
    <xf numFmtId="0" fontId="14" fillId="0" borderId="0" xfId="6" applyFont="1" applyAlignment="1" applyProtection="1">
      <alignment horizontal="right"/>
      <protection locked="0"/>
    </xf>
    <xf numFmtId="0" fontId="14" fillId="0" borderId="1" xfId="6" applyFont="1" applyBorder="1" applyAlignment="1" applyProtection="1">
      <protection locked="0"/>
    </xf>
    <xf numFmtId="0" fontId="3" fillId="0" borderId="3" xfId="6" applyFont="1" applyBorder="1" applyAlignment="1" applyProtection="1">
      <alignment horizontal="left" wrapText="1"/>
      <protection locked="0"/>
    </xf>
    <xf numFmtId="0" fontId="32" fillId="0" borderId="0" xfId="11" applyFont="1" applyBorder="1" applyAlignment="1"/>
    <xf numFmtId="167" fontId="34" fillId="0" borderId="0" xfId="11" applyNumberFormat="1" applyFont="1" applyBorder="1" applyAlignment="1">
      <alignment horizontal="right"/>
    </xf>
    <xf numFmtId="167" fontId="35" fillId="0" borderId="1" xfId="11" applyNumberFormat="1" applyFont="1" applyBorder="1" applyAlignment="1">
      <alignment horizontal="right"/>
    </xf>
    <xf numFmtId="167" fontId="38" fillId="0" borderId="0" xfId="0" applyNumberFormat="1" applyFont="1"/>
    <xf numFmtId="0" fontId="3" fillId="0" borderId="1" xfId="15" applyFont="1" applyBorder="1" applyAlignment="1"/>
    <xf numFmtId="0" fontId="5" fillId="0" borderId="0" xfId="15" applyFont="1" applyBorder="1" applyAlignment="1">
      <alignment horizontal="left"/>
    </xf>
    <xf numFmtId="0" fontId="32" fillId="0" borderId="0" xfId="15" applyFont="1" applyBorder="1" applyAlignment="1"/>
    <xf numFmtId="0" fontId="30" fillId="0" borderId="1" xfId="15" applyFont="1" applyBorder="1" applyAlignment="1">
      <alignment horizontal="left"/>
    </xf>
    <xf numFmtId="0" fontId="30" fillId="0" borderId="1" xfId="15" applyFont="1" applyBorder="1" applyAlignment="1">
      <alignment horizontal="right"/>
    </xf>
    <xf numFmtId="164" fontId="30" fillId="0" borderId="3" xfId="15" applyNumberFormat="1" applyFont="1" applyBorder="1" applyAlignment="1">
      <alignment horizontal="left"/>
    </xf>
    <xf numFmtId="164" fontId="30" fillId="0" borderId="3" xfId="15" applyNumberFormat="1" applyFont="1" applyBorder="1" applyAlignment="1">
      <alignment horizontal="right"/>
    </xf>
    <xf numFmtId="166" fontId="30" fillId="0" borderId="3" xfId="15" applyNumberFormat="1" applyFont="1" applyBorder="1" applyAlignment="1">
      <alignment horizontal="right"/>
    </xf>
    <xf numFmtId="0" fontId="34" fillId="0" borderId="0" xfId="15" applyFont="1" applyBorder="1" applyAlignment="1"/>
    <xf numFmtId="0" fontId="3" fillId="0" borderId="3" xfId="15" applyFont="1" applyBorder="1" applyAlignment="1"/>
    <xf numFmtId="0" fontId="30" fillId="0" borderId="3" xfId="15" applyFont="1" applyBorder="1" applyAlignment="1">
      <alignment horizontal="right"/>
    </xf>
    <xf numFmtId="0" fontId="30" fillId="0" borderId="0" xfId="15" applyFont="1" applyBorder="1" applyAlignment="1">
      <alignment horizontal="left"/>
    </xf>
    <xf numFmtId="164" fontId="30" fillId="0" borderId="0" xfId="15" applyNumberFormat="1" applyFont="1" applyBorder="1" applyAlignment="1">
      <alignment horizontal="right"/>
    </xf>
    <xf numFmtId="164" fontId="30" fillId="0" borderId="1" xfId="15" applyNumberFormat="1" applyFont="1" applyBorder="1" applyAlignment="1">
      <alignment horizontal="right"/>
    </xf>
    <xf numFmtId="0" fontId="34" fillId="0" borderId="0" xfId="15" applyFont="1" applyBorder="1" applyAlignment="1">
      <alignment horizontal="left"/>
    </xf>
    <xf numFmtId="0" fontId="11" fillId="0" borderId="3" xfId="15" applyFont="1" applyBorder="1" applyAlignment="1">
      <alignment horizontal="right"/>
    </xf>
    <xf numFmtId="1" fontId="34" fillId="0" borderId="0" xfId="15" applyNumberFormat="1" applyFont="1" applyBorder="1" applyAlignment="1">
      <alignment horizontal="right"/>
    </xf>
    <xf numFmtId="1" fontId="34" fillId="0" borderId="1" xfId="15" applyNumberFormat="1" applyFont="1" applyBorder="1" applyAlignment="1">
      <alignment horizontal="right"/>
    </xf>
    <xf numFmtId="0" fontId="30" fillId="0" borderId="3" xfId="16" applyFont="1" applyBorder="1" applyAlignment="1">
      <alignment horizontal="right" vertical="center"/>
    </xf>
    <xf numFmtId="0" fontId="30" fillId="0" borderId="3" xfId="16" applyFont="1" applyFill="1" applyBorder="1" applyAlignment="1">
      <alignment horizontal="right" vertical="center"/>
    </xf>
    <xf numFmtId="0" fontId="30" fillId="0" borderId="0" xfId="16" applyFont="1" applyBorder="1" applyAlignment="1">
      <alignment horizontal="left"/>
    </xf>
    <xf numFmtId="164" fontId="30" fillId="0" borderId="0" xfId="18" applyNumberFormat="1" applyFont="1" applyBorder="1" applyAlignment="1">
      <alignment horizontal="right" vertical="top"/>
    </xf>
    <xf numFmtId="164" fontId="30" fillId="0" borderId="0" xfId="16" applyNumberFormat="1" applyFont="1" applyBorder="1" applyAlignment="1">
      <alignment horizontal="right"/>
    </xf>
    <xf numFmtId="0" fontId="30" fillId="0" borderId="0" xfId="16" applyFont="1" applyBorder="1" applyAlignment="1">
      <alignment horizontal="right"/>
    </xf>
    <xf numFmtId="0" fontId="3" fillId="0" borderId="0" xfId="18" applyFont="1" applyBorder="1" applyAlignment="1">
      <alignment vertical="center"/>
    </xf>
    <xf numFmtId="0" fontId="30" fillId="0" borderId="0" xfId="18" applyFont="1" applyBorder="1" applyAlignment="1">
      <alignment horizontal="center"/>
    </xf>
    <xf numFmtId="0" fontId="30" fillId="0" borderId="0" xfId="18" applyFont="1" applyBorder="1" applyAlignment="1">
      <alignment vertical="top"/>
    </xf>
    <xf numFmtId="0" fontId="30" fillId="0" borderId="0" xfId="18" applyFont="1" applyBorder="1" applyAlignment="1">
      <alignment horizontal="left" vertical="top"/>
    </xf>
    <xf numFmtId="0" fontId="3" fillId="0" borderId="0" xfId="16" applyFont="1" applyBorder="1" applyAlignment="1">
      <alignment vertical="center"/>
    </xf>
    <xf numFmtId="0" fontId="30" fillId="0" borderId="0" xfId="16" applyFont="1" applyBorder="1" applyAlignment="1">
      <alignment horizontal="left" vertical="top"/>
    </xf>
    <xf numFmtId="0" fontId="30" fillId="0" borderId="1" xfId="16" applyFont="1" applyBorder="1" applyAlignment="1">
      <alignment horizontal="left" vertical="top"/>
    </xf>
    <xf numFmtId="0" fontId="30" fillId="0" borderId="1" xfId="16" applyFont="1" applyBorder="1" applyAlignment="1">
      <alignment horizontal="right"/>
    </xf>
    <xf numFmtId="164" fontId="30" fillId="0" borderId="1" xfId="16" applyNumberFormat="1" applyFont="1" applyBorder="1" applyAlignment="1">
      <alignment horizontal="right"/>
    </xf>
    <xf numFmtId="164" fontId="30" fillId="0" borderId="0" xfId="16" applyNumberFormat="1" applyFont="1" applyBorder="1" applyAlignment="1">
      <alignment horizontal="right" vertical="top"/>
    </xf>
    <xf numFmtId="165" fontId="30" fillId="0" borderId="0" xfId="16" applyNumberFormat="1" applyFont="1" applyBorder="1" applyAlignment="1">
      <alignment horizontal="right" vertical="top"/>
    </xf>
    <xf numFmtId="0" fontId="32" fillId="0" borderId="0" xfId="16" applyFont="1" applyBorder="1" applyAlignment="1">
      <alignment horizontal="left" vertical="center"/>
    </xf>
    <xf numFmtId="0" fontId="3" fillId="0" borderId="0" xfId="16" applyFont="1" applyBorder="1" applyAlignment="1">
      <alignment horizontal="center" vertical="center"/>
    </xf>
    <xf numFmtId="0" fontId="3" fillId="0" borderId="0" xfId="16" applyFont="1" applyBorder="1" applyAlignment="1"/>
    <xf numFmtId="0" fontId="30" fillId="0" borderId="0" xfId="16" applyFont="1" applyBorder="1" applyAlignment="1">
      <alignment horizontal="center"/>
    </xf>
    <xf numFmtId="0" fontId="46" fillId="0" borderId="0" xfId="0" applyFont="1" applyAlignment="1">
      <alignment horizontal="right"/>
    </xf>
    <xf numFmtId="165" fontId="30" fillId="0" borderId="1" xfId="16" applyNumberFormat="1" applyFont="1" applyBorder="1" applyAlignment="1">
      <alignment horizontal="left" vertical="top"/>
    </xf>
    <xf numFmtId="0" fontId="32" fillId="0" borderId="0" xfId="16" applyFont="1" applyBorder="1" applyAlignment="1">
      <alignment vertical="center"/>
    </xf>
    <xf numFmtId="0" fontId="32" fillId="0" borderId="0" xfId="18" applyFont="1" applyBorder="1" applyAlignment="1">
      <alignment vertical="center"/>
    </xf>
    <xf numFmtId="167" fontId="34" fillId="0" borderId="0" xfId="18" applyNumberFormat="1" applyFont="1" applyBorder="1" applyAlignment="1">
      <alignment horizontal="right" vertical="top"/>
    </xf>
    <xf numFmtId="167" fontId="34" fillId="0" borderId="0" xfId="16" applyNumberFormat="1" applyFont="1" applyBorder="1" applyAlignment="1">
      <alignment horizontal="right" vertical="top"/>
    </xf>
    <xf numFmtId="167" fontId="34" fillId="0" borderId="1" xfId="16" applyNumberFormat="1" applyFont="1" applyBorder="1" applyAlignment="1">
      <alignment horizontal="right" vertical="top"/>
    </xf>
    <xf numFmtId="167" fontId="11" fillId="0" borderId="0" xfId="16" applyNumberFormat="1" applyFont="1" applyBorder="1" applyAlignment="1">
      <alignment horizontal="right"/>
    </xf>
    <xf numFmtId="167" fontId="16" fillId="0" borderId="0" xfId="0" applyNumberFormat="1" applyFont="1" applyAlignment="1">
      <alignment horizontal="right"/>
    </xf>
    <xf numFmtId="0" fontId="29" fillId="0" borderId="0" xfId="17" applyFont="1" applyBorder="1" applyAlignment="1"/>
    <xf numFmtId="0" fontId="3" fillId="0" borderId="3" xfId="17" applyFont="1" applyBorder="1" applyAlignment="1"/>
    <xf numFmtId="0" fontId="30" fillId="0" borderId="3" xfId="17" applyFont="1" applyBorder="1" applyAlignment="1">
      <alignment horizontal="right"/>
    </xf>
    <xf numFmtId="0" fontId="3" fillId="0" borderId="0" xfId="17" applyFont="1" applyBorder="1" applyAlignment="1"/>
    <xf numFmtId="0" fontId="30" fillId="0" borderId="0" xfId="17" applyFont="1" applyBorder="1" applyAlignment="1">
      <alignment horizontal="left"/>
    </xf>
    <xf numFmtId="164" fontId="30" fillId="0" borderId="0" xfId="17" applyNumberFormat="1" applyFont="1" applyBorder="1" applyAlignment="1">
      <alignment horizontal="right"/>
    </xf>
    <xf numFmtId="0" fontId="3" fillId="0" borderId="0" xfId="17" applyFont="1" applyAlignment="1"/>
    <xf numFmtId="0" fontId="30" fillId="0" borderId="1" xfId="17" applyFont="1" applyBorder="1" applyAlignment="1">
      <alignment horizontal="left"/>
    </xf>
    <xf numFmtId="164" fontId="30" fillId="0" borderId="1" xfId="17" applyNumberFormat="1" applyFont="1" applyBorder="1" applyAlignment="1">
      <alignment horizontal="right"/>
    </xf>
    <xf numFmtId="167" fontId="34" fillId="0" borderId="3" xfId="17" applyNumberFormat="1" applyFont="1" applyBorder="1" applyAlignment="1">
      <alignment horizontal="right"/>
    </xf>
    <xf numFmtId="167" fontId="34" fillId="0" borderId="0" xfId="17" applyNumberFormat="1" applyFont="1" applyBorder="1" applyAlignment="1">
      <alignment horizontal="right"/>
    </xf>
    <xf numFmtId="167" fontId="34" fillId="0" borderId="1" xfId="17" applyNumberFormat="1" applyFont="1" applyBorder="1" applyAlignment="1">
      <alignment horizontal="right"/>
    </xf>
    <xf numFmtId="0" fontId="3" fillId="0" borderId="0" xfId="19" applyFont="1" applyBorder="1" applyAlignment="1"/>
    <xf numFmtId="0" fontId="30" fillId="0" borderId="0" xfId="19" applyFont="1" applyBorder="1" applyAlignment="1">
      <alignment horizontal="left"/>
    </xf>
    <xf numFmtId="0" fontId="30" fillId="0" borderId="0" xfId="19" applyFont="1" applyBorder="1" applyAlignment="1">
      <alignment horizontal="right"/>
    </xf>
    <xf numFmtId="0" fontId="42" fillId="0" borderId="0" xfId="19" applyFont="1" applyBorder="1" applyAlignment="1"/>
    <xf numFmtId="0" fontId="30" fillId="0" borderId="3" xfId="19" applyFont="1" applyBorder="1" applyAlignment="1">
      <alignment horizontal="left"/>
    </xf>
    <xf numFmtId="0" fontId="30" fillId="0" borderId="3" xfId="19" applyFont="1" applyBorder="1" applyAlignment="1">
      <alignment horizontal="right"/>
    </xf>
    <xf numFmtId="164" fontId="30" fillId="0" borderId="0" xfId="19" applyNumberFormat="1" applyFont="1" applyBorder="1" applyAlignment="1">
      <alignment horizontal="right"/>
    </xf>
    <xf numFmtId="0" fontId="32" fillId="0" borderId="0" xfId="19" applyFont="1" applyBorder="1" applyAlignment="1"/>
    <xf numFmtId="0" fontId="34" fillId="0" borderId="3" xfId="19" applyFont="1" applyBorder="1" applyAlignment="1">
      <alignment horizontal="right"/>
    </xf>
    <xf numFmtId="0" fontId="30" fillId="0" borderId="3" xfId="20" applyFont="1" applyBorder="1" applyAlignment="1">
      <alignment horizontal="right"/>
    </xf>
    <xf numFmtId="0" fontId="30" fillId="0" borderId="0" xfId="20" applyFont="1" applyBorder="1" applyAlignment="1">
      <alignment horizontal="left"/>
    </xf>
    <xf numFmtId="164" fontId="30" fillId="0" borderId="0" xfId="20" applyNumberFormat="1" applyFont="1" applyBorder="1" applyAlignment="1">
      <alignment horizontal="right"/>
    </xf>
    <xf numFmtId="0" fontId="3" fillId="0" borderId="3" xfId="20" applyFont="1" applyBorder="1" applyAlignment="1"/>
    <xf numFmtId="0" fontId="30" fillId="0" borderId="1" xfId="20" applyFont="1" applyBorder="1" applyAlignment="1">
      <alignment horizontal="left"/>
    </xf>
    <xf numFmtId="164" fontId="30" fillId="0" borderId="1" xfId="20" applyNumberFormat="1" applyFont="1" applyBorder="1" applyAlignment="1">
      <alignment horizontal="right"/>
    </xf>
    <xf numFmtId="0" fontId="30" fillId="0" borderId="1" xfId="19" applyFont="1" applyBorder="1" applyAlignment="1">
      <alignment horizontal="left"/>
    </xf>
    <xf numFmtId="0" fontId="30" fillId="0" borderId="1" xfId="19" applyFont="1" applyBorder="1" applyAlignment="1">
      <alignment horizontal="right"/>
    </xf>
    <xf numFmtId="0" fontId="34" fillId="0" borderId="0" xfId="21" applyFont="1" applyFill="1" applyBorder="1" applyAlignment="1">
      <alignment horizontal="left"/>
    </xf>
    <xf numFmtId="0" fontId="30" fillId="0" borderId="3" xfId="21" applyFont="1" applyBorder="1" applyAlignment="1">
      <alignment horizontal="right"/>
    </xf>
    <xf numFmtId="164" fontId="30" fillId="0" borderId="0" xfId="21" applyNumberFormat="1" applyFont="1" applyBorder="1" applyAlignment="1">
      <alignment horizontal="right"/>
    </xf>
    <xf numFmtId="0" fontId="32" fillId="0" borderId="0" xfId="21" applyFont="1" applyBorder="1" applyAlignment="1"/>
    <xf numFmtId="0" fontId="30" fillId="0" borderId="2" xfId="21" applyFont="1" applyBorder="1" applyAlignment="1">
      <alignment wrapText="1"/>
    </xf>
    <xf numFmtId="0" fontId="30" fillId="0" borderId="0" xfId="21" applyFont="1" applyBorder="1" applyAlignment="1">
      <alignment wrapText="1"/>
    </xf>
    <xf numFmtId="0" fontId="3" fillId="0" borderId="3" xfId="21" applyFont="1" applyBorder="1" applyAlignment="1">
      <alignment horizontal="left" wrapText="1"/>
    </xf>
    <xf numFmtId="0" fontId="30" fillId="0" borderId="1" xfId="21" applyFont="1" applyBorder="1" applyAlignment="1">
      <alignment wrapText="1"/>
    </xf>
    <xf numFmtId="164" fontId="30" fillId="0" borderId="1" xfId="21" applyNumberFormat="1" applyFont="1" applyBorder="1" applyAlignment="1">
      <alignment horizontal="right"/>
    </xf>
    <xf numFmtId="0" fontId="16" fillId="0" borderId="0" xfId="0" applyFont="1" applyBorder="1" applyAlignment="1"/>
    <xf numFmtId="167" fontId="34" fillId="0" borderId="0" xfId="19" applyNumberFormat="1" applyFont="1" applyBorder="1" applyAlignment="1">
      <alignment horizontal="right"/>
    </xf>
    <xf numFmtId="164" fontId="30" fillId="0" borderId="1" xfId="19" applyNumberFormat="1" applyFont="1" applyBorder="1" applyAlignment="1">
      <alignment horizontal="right"/>
    </xf>
    <xf numFmtId="167" fontId="34" fillId="0" borderId="1" xfId="19" applyNumberFormat="1" applyFont="1" applyBorder="1" applyAlignment="1">
      <alignment horizontal="right"/>
    </xf>
    <xf numFmtId="0" fontId="3" fillId="0" borderId="3" xfId="22" applyFont="1" applyBorder="1" applyAlignment="1"/>
    <xf numFmtId="0" fontId="30" fillId="0" borderId="3" xfId="22" applyFont="1" applyBorder="1" applyAlignment="1">
      <alignment horizontal="right"/>
    </xf>
    <xf numFmtId="0" fontId="3" fillId="0" borderId="0" xfId="22" applyFont="1" applyBorder="1" applyAlignment="1">
      <alignment vertical="center"/>
    </xf>
    <xf numFmtId="0" fontId="30" fillId="0" borderId="0" xfId="22" applyFont="1" applyBorder="1" applyAlignment="1">
      <alignment horizontal="left"/>
    </xf>
    <xf numFmtId="164" fontId="30" fillId="0" borderId="0" xfId="22" applyNumberFormat="1" applyFont="1" applyBorder="1" applyAlignment="1">
      <alignment horizontal="right"/>
    </xf>
    <xf numFmtId="9" fontId="30" fillId="0" borderId="0" xfId="1" applyFont="1" applyBorder="1" applyAlignment="1">
      <alignment horizontal="right" vertical="top"/>
    </xf>
    <xf numFmtId="0" fontId="30" fillId="0" borderId="0" xfId="22" applyFont="1" applyBorder="1" applyAlignment="1"/>
    <xf numFmtId="0" fontId="30" fillId="0" borderId="0" xfId="22" applyFont="1" applyBorder="1" applyAlignment="1">
      <alignment horizontal="center"/>
    </xf>
    <xf numFmtId="0" fontId="30" fillId="0" borderId="0" xfId="22" applyFont="1" applyBorder="1" applyAlignment="1">
      <alignment horizontal="left" wrapText="1"/>
    </xf>
    <xf numFmtId="0" fontId="30" fillId="0" borderId="0" xfId="22" applyFont="1" applyBorder="1" applyAlignment="1">
      <alignment vertical="top"/>
    </xf>
    <xf numFmtId="0" fontId="30" fillId="0" borderId="0" xfId="22" applyFont="1" applyBorder="1" applyAlignment="1">
      <alignment horizontal="left" vertical="top"/>
    </xf>
    <xf numFmtId="164" fontId="30" fillId="0" borderId="0" xfId="22" applyNumberFormat="1" applyFont="1" applyBorder="1" applyAlignment="1">
      <alignment horizontal="right" vertical="top"/>
    </xf>
    <xf numFmtId="165" fontId="30" fillId="0" borderId="0" xfId="22" applyNumberFormat="1" applyFont="1" applyBorder="1" applyAlignment="1">
      <alignment horizontal="right" vertical="top"/>
    </xf>
    <xf numFmtId="0" fontId="30" fillId="0" borderId="1" xfId="22" applyFont="1" applyBorder="1" applyAlignment="1">
      <alignment horizontal="left"/>
    </xf>
    <xf numFmtId="164" fontId="30" fillId="0" borderId="1" xfId="22" applyNumberFormat="1" applyFont="1" applyBorder="1" applyAlignment="1">
      <alignment horizontal="right"/>
    </xf>
    <xf numFmtId="0" fontId="3" fillId="0" borderId="0" xfId="22" applyFont="1" applyBorder="1" applyAlignment="1"/>
    <xf numFmtId="0" fontId="32" fillId="0" borderId="0" xfId="22" applyFont="1" applyBorder="1" applyAlignment="1">
      <alignment vertical="center"/>
    </xf>
    <xf numFmtId="0" fontId="30" fillId="0" borderId="1" xfId="22" applyFont="1" applyFill="1" applyBorder="1" applyAlignment="1">
      <alignment horizontal="left"/>
    </xf>
    <xf numFmtId="0" fontId="42" fillId="0" borderId="0" xfId="22" applyFont="1" applyBorder="1" applyAlignment="1"/>
    <xf numFmtId="0" fontId="29" fillId="0" borderId="0" xfId="22" applyFont="1" applyBorder="1" applyAlignment="1"/>
    <xf numFmtId="0" fontId="34" fillId="0" borderId="0" xfId="22" applyFont="1" applyFill="1" applyBorder="1" applyAlignment="1">
      <alignment horizontal="left"/>
    </xf>
    <xf numFmtId="0" fontId="34" fillId="0" borderId="3" xfId="22" applyFont="1" applyBorder="1" applyAlignment="1">
      <alignment horizontal="right"/>
    </xf>
    <xf numFmtId="167" fontId="34" fillId="0" borderId="0" xfId="22" applyNumberFormat="1" applyFont="1" applyBorder="1" applyAlignment="1">
      <alignment horizontal="right"/>
    </xf>
    <xf numFmtId="167" fontId="34" fillId="0" borderId="1" xfId="22" applyNumberFormat="1" applyFont="1" applyBorder="1" applyAlignment="1">
      <alignment horizontal="right"/>
    </xf>
    <xf numFmtId="164" fontId="30" fillId="0" borderId="0" xfId="23" applyNumberFormat="1" applyFont="1" applyBorder="1" applyAlignment="1">
      <alignment horizontal="right"/>
    </xf>
    <xf numFmtId="0" fontId="30" fillId="0" borderId="0" xfId="23" applyFont="1" applyBorder="1" applyAlignment="1">
      <alignment horizontal="center"/>
    </xf>
    <xf numFmtId="0" fontId="3" fillId="0" borderId="0" xfId="23" applyFont="1" applyBorder="1" applyAlignment="1"/>
    <xf numFmtId="167" fontId="34" fillId="0" borderId="0" xfId="23" applyNumberFormat="1" applyFont="1" applyBorder="1" applyAlignment="1">
      <alignment horizontal="right"/>
    </xf>
    <xf numFmtId="0" fontId="30" fillId="0" borderId="3" xfId="23" applyFont="1" applyBorder="1" applyAlignment="1">
      <alignment horizontal="right" wrapText="1"/>
    </xf>
    <xf numFmtId="0" fontId="32" fillId="0" borderId="0" xfId="23" applyFont="1" applyBorder="1" applyAlignment="1"/>
    <xf numFmtId="0" fontId="3" fillId="0" borderId="0" xfId="23" applyFont="1" applyAlignment="1"/>
    <xf numFmtId="0" fontId="36" fillId="0" borderId="0" xfId="0" applyFont="1" applyBorder="1" applyAlignment="1">
      <alignment horizontal="left"/>
    </xf>
    <xf numFmtId="0" fontId="30" fillId="0" borderId="0" xfId="23" applyFont="1" applyBorder="1" applyAlignment="1"/>
    <xf numFmtId="0" fontId="30" fillId="0" borderId="0" xfId="23" applyFont="1" applyBorder="1" applyAlignment="1">
      <alignment horizontal="left"/>
    </xf>
    <xf numFmtId="165" fontId="30" fillId="0" borderId="0" xfId="23" applyNumberFormat="1" applyFont="1" applyBorder="1" applyAlignment="1">
      <alignment horizontal="right"/>
    </xf>
    <xf numFmtId="0" fontId="3" fillId="0" borderId="0" xfId="23" applyFont="1" applyBorder="1" applyAlignment="1">
      <alignment horizontal="center"/>
    </xf>
    <xf numFmtId="0" fontId="30" fillId="0" borderId="3" xfId="23" applyFont="1" applyFill="1" applyBorder="1" applyAlignment="1">
      <alignment horizontal="right" wrapText="1"/>
    </xf>
    <xf numFmtId="164" fontId="30" fillId="0" borderId="0" xfId="23" applyNumberFormat="1" applyFont="1" applyFill="1" applyBorder="1" applyAlignment="1">
      <alignment horizontal="right"/>
    </xf>
    <xf numFmtId="0" fontId="36" fillId="0" borderId="0" xfId="0" applyFont="1" applyFill="1" applyBorder="1" applyAlignment="1">
      <alignment horizontal="right"/>
    </xf>
    <xf numFmtId="164" fontId="30" fillId="0" borderId="1" xfId="23" applyNumberFormat="1" applyFont="1" applyFill="1" applyBorder="1" applyAlignment="1">
      <alignment horizontal="right"/>
    </xf>
    <xf numFmtId="1" fontId="34" fillId="0" borderId="0" xfId="23" applyNumberFormat="1" applyFont="1" applyFill="1" applyBorder="1" applyAlignment="1">
      <alignment horizontal="right"/>
    </xf>
    <xf numFmtId="1" fontId="34" fillId="0" borderId="1" xfId="23" applyNumberFormat="1" applyFont="1" applyFill="1" applyBorder="1" applyAlignment="1">
      <alignment horizontal="right"/>
    </xf>
    <xf numFmtId="0" fontId="12" fillId="0" borderId="0" xfId="0" applyFont="1" applyFill="1"/>
    <xf numFmtId="0" fontId="30" fillId="0" borderId="0" xfId="16" applyFont="1" applyBorder="1" applyAlignment="1">
      <alignment vertical="top"/>
    </xf>
    <xf numFmtId="167" fontId="36" fillId="0" borderId="0" xfId="0" applyNumberFormat="1" applyFont="1"/>
    <xf numFmtId="0" fontId="34" fillId="0" borderId="3" xfId="16" applyFont="1" applyBorder="1" applyAlignment="1">
      <alignment horizontal="right" vertical="center"/>
    </xf>
    <xf numFmtId="167" fontId="36" fillId="0" borderId="0" xfId="0" applyNumberFormat="1" applyFont="1" applyBorder="1"/>
    <xf numFmtId="0" fontId="34" fillId="0" borderId="0" xfId="16" applyFont="1" applyBorder="1" applyAlignment="1">
      <alignment horizontal="right" vertical="center"/>
    </xf>
    <xf numFmtId="1" fontId="34" fillId="0" borderId="0" xfId="16" applyNumberFormat="1" applyFont="1" applyBorder="1" applyAlignment="1">
      <alignment horizontal="right"/>
    </xf>
    <xf numFmtId="0" fontId="30" fillId="0" borderId="1" xfId="16" applyFont="1" applyBorder="1" applyAlignment="1">
      <alignment horizontal="right" vertical="center"/>
    </xf>
    <xf numFmtId="0" fontId="34" fillId="0" borderId="1" xfId="16" applyFont="1" applyBorder="1" applyAlignment="1">
      <alignment horizontal="right" vertical="center"/>
    </xf>
    <xf numFmtId="0" fontId="37" fillId="0" borderId="2" xfId="0" applyFont="1" applyBorder="1" applyAlignment="1">
      <alignment vertical="center"/>
    </xf>
    <xf numFmtId="0" fontId="3" fillId="0" borderId="0" xfId="24" applyFont="1" applyBorder="1" applyAlignment="1"/>
    <xf numFmtId="0" fontId="36" fillId="0" borderId="3" xfId="0" applyFont="1" applyFill="1" applyBorder="1" applyAlignment="1">
      <alignment horizontal="right" wrapText="1"/>
    </xf>
    <xf numFmtId="164" fontId="30" fillId="0" borderId="0" xfId="24" applyNumberFormat="1" applyFont="1" applyBorder="1" applyAlignment="1">
      <alignment horizontal="right"/>
    </xf>
    <xf numFmtId="0" fontId="36" fillId="0" borderId="1" xfId="0" applyFont="1" applyBorder="1" applyAlignment="1">
      <alignment wrapText="1"/>
    </xf>
    <xf numFmtId="164" fontId="30" fillId="0" borderId="1" xfId="24" applyNumberFormat="1" applyFont="1" applyBorder="1" applyAlignment="1">
      <alignment horizontal="right"/>
    </xf>
    <xf numFmtId="0" fontId="32" fillId="0" borderId="1" xfId="16" applyFont="1" applyBorder="1" applyAlignment="1">
      <alignment horizontal="left"/>
    </xf>
    <xf numFmtId="164" fontId="32" fillId="0" borderId="1" xfId="16" applyNumberFormat="1" applyFont="1" applyBorder="1" applyAlignment="1">
      <alignment horizontal="right"/>
    </xf>
    <xf numFmtId="167" fontId="35" fillId="0" borderId="1" xfId="16" applyNumberFormat="1" applyFont="1" applyBorder="1" applyAlignment="1">
      <alignment horizontal="right"/>
    </xf>
    <xf numFmtId="167" fontId="35" fillId="0" borderId="0" xfId="16" applyNumberFormat="1" applyFont="1" applyBorder="1" applyAlignment="1">
      <alignment horizontal="right"/>
    </xf>
    <xf numFmtId="0" fontId="32" fillId="0" borderId="1" xfId="16" applyFont="1" applyBorder="1" applyAlignment="1">
      <alignment horizontal="right"/>
    </xf>
    <xf numFmtId="1" fontId="35" fillId="0" borderId="1" xfId="16" applyNumberFormat="1" applyFont="1" applyBorder="1" applyAlignment="1">
      <alignment horizontal="right"/>
    </xf>
    <xf numFmtId="0" fontId="36" fillId="0" borderId="1" xfId="0" applyFont="1" applyBorder="1" applyAlignment="1">
      <alignment horizontal="right"/>
    </xf>
    <xf numFmtId="0" fontId="30" fillId="0" borderId="0" xfId="25" applyFont="1" applyBorder="1" applyAlignment="1">
      <alignment horizontal="left"/>
    </xf>
    <xf numFmtId="0" fontId="30" fillId="0" borderId="0" xfId="25" applyFont="1" applyBorder="1" applyAlignment="1">
      <alignment horizontal="left" wrapText="1"/>
    </xf>
    <xf numFmtId="0" fontId="30" fillId="0" borderId="0" xfId="25" applyFont="1" applyFill="1" applyBorder="1" applyAlignment="1">
      <alignment horizontal="left" wrapText="1"/>
    </xf>
    <xf numFmtId="0" fontId="3" fillId="0" borderId="0" xfId="26" applyFont="1" applyBorder="1" applyAlignment="1"/>
    <xf numFmtId="0" fontId="30" fillId="0" borderId="2" xfId="26" applyFont="1" applyBorder="1" applyAlignment="1">
      <alignment horizontal="left"/>
    </xf>
    <xf numFmtId="164" fontId="30" fillId="0" borderId="2" xfId="26" applyNumberFormat="1" applyFont="1" applyBorder="1" applyAlignment="1">
      <alignment horizontal="right"/>
    </xf>
    <xf numFmtId="0" fontId="30" fillId="0" borderId="0" xfId="26" applyFont="1" applyBorder="1" applyAlignment="1">
      <alignment horizontal="left"/>
    </xf>
    <xf numFmtId="164" fontId="30" fillId="0" borderId="0" xfId="26" applyNumberFormat="1" applyFont="1" applyBorder="1" applyAlignment="1">
      <alignment horizontal="right"/>
    </xf>
    <xf numFmtId="0" fontId="30" fillId="0" borderId="0" xfId="27" applyFont="1" applyBorder="1" applyAlignment="1">
      <alignment horizontal="left" wrapText="1"/>
    </xf>
    <xf numFmtId="164" fontId="30" fillId="0" borderId="0" xfId="27" applyNumberFormat="1" applyFont="1" applyBorder="1" applyAlignment="1">
      <alignment horizontal="right"/>
    </xf>
    <xf numFmtId="0" fontId="30" fillId="0" borderId="1" xfId="27" applyFont="1" applyFill="1" applyBorder="1" applyAlignment="1">
      <alignment horizontal="left" wrapText="1"/>
    </xf>
    <xf numFmtId="164" fontId="30" fillId="0" borderId="1" xfId="27" applyNumberFormat="1" applyFont="1" applyBorder="1" applyAlignment="1">
      <alignment horizontal="right"/>
    </xf>
    <xf numFmtId="0" fontId="3" fillId="0" borderId="0" xfId="27" applyFont="1" applyBorder="1" applyAlignment="1"/>
    <xf numFmtId="0" fontId="30" fillId="0" borderId="0" xfId="27" applyFont="1" applyBorder="1" applyAlignment="1">
      <alignment horizontal="center"/>
    </xf>
    <xf numFmtId="0" fontId="3" fillId="0" borderId="3" xfId="25" applyFont="1" applyBorder="1" applyAlignment="1"/>
    <xf numFmtId="10" fontId="36" fillId="0" borderId="0" xfId="0" applyNumberFormat="1" applyFont="1" applyAlignment="1"/>
    <xf numFmtId="0" fontId="32" fillId="0" borderId="0" xfId="26" applyFont="1" applyBorder="1" applyAlignment="1"/>
    <xf numFmtId="167" fontId="36" fillId="0" borderId="0" xfId="0" applyNumberFormat="1" applyFont="1" applyAlignment="1"/>
    <xf numFmtId="0" fontId="3" fillId="0" borderId="3" xfId="26" applyFont="1" applyBorder="1" applyAlignment="1"/>
    <xf numFmtId="0" fontId="30" fillId="0" borderId="3" xfId="26" applyFont="1" applyBorder="1" applyAlignment="1">
      <alignment horizontal="right"/>
    </xf>
    <xf numFmtId="0" fontId="3" fillId="0" borderId="3" xfId="27" applyFont="1" applyBorder="1" applyAlignment="1"/>
    <xf numFmtId="0" fontId="30" fillId="0" borderId="3" xfId="27" applyFont="1" applyBorder="1" applyAlignment="1">
      <alignment horizontal="right"/>
    </xf>
    <xf numFmtId="0" fontId="32" fillId="0" borderId="0" xfId="27" applyFont="1" applyBorder="1" applyAlignment="1"/>
    <xf numFmtId="167" fontId="34" fillId="0" borderId="0" xfId="26" applyNumberFormat="1" applyFont="1" applyBorder="1" applyAlignment="1">
      <alignment horizontal="right"/>
    </xf>
    <xf numFmtId="0" fontId="34" fillId="0" borderId="3" xfId="26" applyFont="1" applyBorder="1" applyAlignment="1">
      <alignment horizontal="right"/>
    </xf>
    <xf numFmtId="167" fontId="34" fillId="0" borderId="2" xfId="26" applyNumberFormat="1" applyFont="1" applyBorder="1" applyAlignment="1">
      <alignment horizontal="right"/>
    </xf>
    <xf numFmtId="0" fontId="11" fillId="0" borderId="3" xfId="27" applyFont="1" applyBorder="1" applyAlignment="1">
      <alignment horizontal="right"/>
    </xf>
    <xf numFmtId="167" fontId="34" fillId="0" borderId="0" xfId="27" applyNumberFormat="1" applyFont="1" applyBorder="1" applyAlignment="1">
      <alignment horizontal="right"/>
    </xf>
    <xf numFmtId="167" fontId="34" fillId="0" borderId="1" xfId="27" applyNumberFormat="1" applyFont="1" applyBorder="1" applyAlignment="1">
      <alignment horizontal="right"/>
    </xf>
    <xf numFmtId="0" fontId="32" fillId="0" borderId="1" xfId="25" applyFont="1" applyFill="1" applyBorder="1" applyAlignment="1">
      <alignment horizontal="left" wrapText="1"/>
    </xf>
    <xf numFmtId="0" fontId="32" fillId="0" borderId="1" xfId="26" applyFont="1" applyBorder="1" applyAlignment="1">
      <alignment horizontal="left"/>
    </xf>
    <xf numFmtId="164" fontId="32" fillId="0" borderId="1" xfId="26" applyNumberFormat="1" applyFont="1" applyBorder="1" applyAlignment="1">
      <alignment horizontal="right"/>
    </xf>
    <xf numFmtId="167" fontId="35" fillId="0" borderId="1" xfId="26" applyNumberFormat="1" applyFont="1" applyBorder="1" applyAlignment="1">
      <alignment horizontal="right"/>
    </xf>
    <xf numFmtId="164" fontId="30" fillId="0" borderId="0" xfId="27" applyNumberFormat="1" applyFont="1" applyBorder="1" applyAlignment="1">
      <alignment horizontal="right" vertical="top"/>
    </xf>
    <xf numFmtId="167" fontId="30" fillId="0" borderId="0" xfId="27" applyNumberFormat="1" applyFont="1" applyBorder="1" applyAlignment="1">
      <alignment horizontal="right" vertical="top"/>
    </xf>
    <xf numFmtId="0" fontId="32" fillId="0" borderId="0" xfId="27" applyFont="1" applyFill="1" applyBorder="1" applyAlignment="1">
      <alignment horizontal="left" vertical="center"/>
    </xf>
    <xf numFmtId="0" fontId="34" fillId="0" borderId="0" xfId="27" applyFont="1" applyFill="1" applyBorder="1" applyAlignment="1">
      <alignment horizontal="left" vertical="top"/>
    </xf>
    <xf numFmtId="0" fontId="3" fillId="0" borderId="0" xfId="29" applyFont="1" applyBorder="1" applyAlignment="1"/>
    <xf numFmtId="0" fontId="30" fillId="0" borderId="0" xfId="29" applyFont="1" applyBorder="1" applyAlignment="1">
      <alignment horizontal="center"/>
    </xf>
    <xf numFmtId="0" fontId="30" fillId="0" borderId="0" xfId="29" applyFont="1" applyBorder="1" applyAlignment="1">
      <alignment horizontal="left"/>
    </xf>
    <xf numFmtId="164" fontId="30" fillId="0" borderId="0" xfId="29" applyNumberFormat="1" applyFont="1" applyBorder="1" applyAlignment="1">
      <alignment horizontal="right"/>
    </xf>
    <xf numFmtId="0" fontId="30" fillId="0" borderId="1" xfId="29" applyFont="1" applyBorder="1" applyAlignment="1">
      <alignment horizontal="left"/>
    </xf>
    <xf numFmtId="0" fontId="32" fillId="0" borderId="0" xfId="29" applyFont="1" applyBorder="1" applyAlignment="1"/>
    <xf numFmtId="0" fontId="3" fillId="0" borderId="3" xfId="28" applyFont="1" applyBorder="1" applyAlignment="1"/>
    <xf numFmtId="0" fontId="30" fillId="0" borderId="3" xfId="28" applyFont="1" applyBorder="1" applyAlignment="1">
      <alignment horizontal="right"/>
    </xf>
    <xf numFmtId="0" fontId="30" fillId="0" borderId="0" xfId="28" applyFont="1" applyBorder="1" applyAlignment="1">
      <alignment horizontal="left"/>
    </xf>
    <xf numFmtId="164" fontId="30" fillId="0" borderId="0" xfId="28" applyNumberFormat="1" applyFont="1" applyBorder="1" applyAlignment="1">
      <alignment horizontal="right"/>
    </xf>
    <xf numFmtId="0" fontId="30" fillId="0" borderId="1" xfId="28" applyFont="1" applyBorder="1" applyAlignment="1">
      <alignment horizontal="left"/>
    </xf>
    <xf numFmtId="164" fontId="30" fillId="0" borderId="1" xfId="28" applyNumberFormat="1" applyFont="1" applyBorder="1" applyAlignment="1">
      <alignment horizontal="right"/>
    </xf>
    <xf numFmtId="165" fontId="30" fillId="0" borderId="0" xfId="29" applyNumberFormat="1" applyFont="1" applyBorder="1" applyAlignment="1">
      <alignment horizontal="right"/>
    </xf>
    <xf numFmtId="0" fontId="32" fillId="0" borderId="0" xfId="28" applyFont="1" applyFill="1" applyBorder="1" applyAlignment="1">
      <alignment horizontal="left"/>
    </xf>
    <xf numFmtId="0" fontId="3" fillId="0" borderId="0" xfId="29" applyFont="1" applyBorder="1" applyAlignment="1">
      <alignment horizontal="center"/>
    </xf>
    <xf numFmtId="167" fontId="34" fillId="0" borderId="0" xfId="29" applyNumberFormat="1" applyFont="1" applyBorder="1" applyAlignment="1">
      <alignment horizontal="right"/>
    </xf>
    <xf numFmtId="167" fontId="34" fillId="0" borderId="1" xfId="29" applyNumberFormat="1" applyFont="1" applyBorder="1" applyAlignment="1">
      <alignment horizontal="right"/>
    </xf>
    <xf numFmtId="0" fontId="30" fillId="0" borderId="0" xfId="29" applyFont="1" applyBorder="1" applyAlignment="1">
      <alignment horizontal="right"/>
    </xf>
    <xf numFmtId="0" fontId="30" fillId="0" borderId="1" xfId="29" applyFont="1" applyBorder="1" applyAlignment="1">
      <alignment horizontal="right"/>
    </xf>
    <xf numFmtId="0" fontId="16" fillId="0" borderId="1" xfId="0" applyFont="1" applyBorder="1" applyAlignment="1">
      <alignment horizontal="left"/>
    </xf>
    <xf numFmtId="0" fontId="30" fillId="0" borderId="1" xfId="29" applyFont="1" applyBorder="1" applyAlignment="1">
      <alignment horizontal="right" wrapText="1"/>
    </xf>
    <xf numFmtId="0" fontId="29" fillId="0" borderId="0" xfId="30" applyFont="1" applyBorder="1" applyAlignment="1">
      <alignment vertical="center"/>
    </xf>
    <xf numFmtId="0" fontId="3" fillId="0" borderId="0" xfId="30" applyFont="1" applyBorder="1" applyAlignment="1">
      <alignment vertical="center"/>
    </xf>
    <xf numFmtId="0" fontId="30" fillId="0" borderId="0" xfId="30" applyFont="1" applyBorder="1" applyAlignment="1">
      <alignment horizontal="left" vertical="top"/>
    </xf>
    <xf numFmtId="164" fontId="30" fillId="0" borderId="0" xfId="30" applyNumberFormat="1" applyFont="1" applyBorder="1" applyAlignment="1">
      <alignment horizontal="right" vertical="top"/>
    </xf>
    <xf numFmtId="0" fontId="30" fillId="0" borderId="0" xfId="30" applyFont="1" applyBorder="1" applyAlignment="1"/>
    <xf numFmtId="0" fontId="30" fillId="0" borderId="0" xfId="30" applyFont="1" applyBorder="1" applyAlignment="1">
      <alignment horizontal="center"/>
    </xf>
    <xf numFmtId="0" fontId="30" fillId="0" borderId="0" xfId="30" applyFont="1" applyBorder="1" applyAlignment="1">
      <alignment vertical="top"/>
    </xf>
    <xf numFmtId="165" fontId="30" fillId="0" borderId="0" xfId="30" applyNumberFormat="1" applyFont="1" applyBorder="1" applyAlignment="1">
      <alignment horizontal="right" vertical="top"/>
    </xf>
    <xf numFmtId="0" fontId="3" fillId="0" borderId="0" xfId="30" applyFont="1" applyBorder="1" applyAlignment="1">
      <alignment horizontal="center" vertical="center"/>
    </xf>
    <xf numFmtId="0" fontId="3" fillId="0" borderId="0" xfId="30" applyFont="1" applyBorder="1"/>
    <xf numFmtId="0" fontId="3" fillId="0" borderId="0" xfId="30" applyFont="1" applyBorder="1" applyAlignment="1"/>
    <xf numFmtId="0" fontId="30" fillId="0" borderId="2" xfId="30" applyFont="1" applyBorder="1" applyAlignment="1">
      <alignment horizontal="left"/>
    </xf>
    <xf numFmtId="164" fontId="30" fillId="0" borderId="2" xfId="30" applyNumberFormat="1" applyFont="1" applyBorder="1" applyAlignment="1">
      <alignment horizontal="right"/>
    </xf>
    <xf numFmtId="0" fontId="30" fillId="0" borderId="0" xfId="30" applyFont="1" applyBorder="1" applyAlignment="1">
      <alignment horizontal="left"/>
    </xf>
    <xf numFmtId="164" fontId="30" fillId="0" borderId="0" xfId="30" applyNumberFormat="1" applyFont="1" applyBorder="1" applyAlignment="1">
      <alignment horizontal="right"/>
    </xf>
    <xf numFmtId="0" fontId="30" fillId="0" borderId="1" xfId="30" applyFont="1" applyBorder="1" applyAlignment="1">
      <alignment horizontal="left"/>
    </xf>
    <xf numFmtId="164" fontId="30" fillId="0" borderId="1" xfId="30" applyNumberFormat="1" applyFont="1" applyBorder="1" applyAlignment="1">
      <alignment horizontal="right"/>
    </xf>
    <xf numFmtId="0" fontId="30" fillId="0" borderId="0" xfId="30" applyFont="1" applyBorder="1" applyAlignment="1">
      <alignment vertical="top" wrapText="1"/>
    </xf>
    <xf numFmtId="0" fontId="32" fillId="0" borderId="0" xfId="30" applyFont="1" applyBorder="1" applyAlignment="1">
      <alignment horizontal="left"/>
    </xf>
    <xf numFmtId="0" fontId="3" fillId="0" borderId="3" xfId="30" applyFont="1" applyBorder="1" applyAlignment="1"/>
    <xf numFmtId="0" fontId="30" fillId="0" borderId="3" xfId="30" applyFont="1" applyBorder="1" applyAlignment="1">
      <alignment horizontal="right"/>
    </xf>
    <xf numFmtId="0" fontId="30" fillId="0" borderId="0" xfId="30" applyFont="1" applyBorder="1" applyAlignment="1">
      <alignment horizontal="left" wrapText="1"/>
    </xf>
    <xf numFmtId="0" fontId="30" fillId="0" borderId="1" xfId="30" applyFont="1" applyFill="1" applyBorder="1" applyAlignment="1">
      <alignment horizontal="left"/>
    </xf>
    <xf numFmtId="164" fontId="30" fillId="0" borderId="1" xfId="30" applyNumberFormat="1" applyFont="1" applyFill="1" applyBorder="1" applyAlignment="1">
      <alignment horizontal="right"/>
    </xf>
    <xf numFmtId="0" fontId="29" fillId="0" borderId="0" xfId="30" applyFont="1" applyBorder="1" applyAlignment="1"/>
    <xf numFmtId="0" fontId="30" fillId="0" borderId="0" xfId="30" applyFont="1" applyFill="1" applyBorder="1" applyAlignment="1">
      <alignment horizontal="left"/>
    </xf>
    <xf numFmtId="0" fontId="46" fillId="0" borderId="0" xfId="0" applyFont="1" applyAlignment="1"/>
    <xf numFmtId="1" fontId="46" fillId="0" borderId="0" xfId="0" applyNumberFormat="1" applyFont="1" applyAlignment="1"/>
    <xf numFmtId="167" fontId="34" fillId="0" borderId="2" xfId="30" applyNumberFormat="1" applyFont="1" applyBorder="1" applyAlignment="1">
      <alignment horizontal="right"/>
    </xf>
    <xf numFmtId="167" fontId="34" fillId="0" borderId="0" xfId="30" applyNumberFormat="1" applyFont="1" applyBorder="1" applyAlignment="1">
      <alignment horizontal="right"/>
    </xf>
    <xf numFmtId="0" fontId="10" fillId="0" borderId="0" xfId="0" applyFont="1" applyAlignment="1"/>
    <xf numFmtId="0" fontId="32" fillId="0" borderId="1" xfId="30" applyFont="1" applyBorder="1" applyAlignment="1">
      <alignment horizontal="left"/>
    </xf>
    <xf numFmtId="164" fontId="32" fillId="0" borderId="1" xfId="30" applyNumberFormat="1" applyFont="1" applyBorder="1" applyAlignment="1">
      <alignment horizontal="right"/>
    </xf>
    <xf numFmtId="167" fontId="35" fillId="0" borderId="1" xfId="30" applyNumberFormat="1" applyFont="1" applyBorder="1" applyAlignment="1">
      <alignment horizontal="right"/>
    </xf>
    <xf numFmtId="0" fontId="37" fillId="0" borderId="0" xfId="0" applyFont="1" applyBorder="1" applyAlignment="1">
      <alignment horizontal="center"/>
    </xf>
    <xf numFmtId="0" fontId="27" fillId="0" borderId="0" xfId="0" applyFont="1" applyBorder="1"/>
    <xf numFmtId="0" fontId="3" fillId="0" borderId="3" xfId="3" applyFont="1" applyBorder="1" applyAlignment="1">
      <alignment wrapText="1"/>
    </xf>
    <xf numFmtId="0" fontId="35" fillId="0" borderId="0" xfId="3" applyFont="1" applyBorder="1" applyAlignment="1"/>
    <xf numFmtId="0" fontId="34" fillId="0" borderId="0" xfId="4" applyFont="1" applyBorder="1" applyAlignment="1">
      <alignment horizontal="center"/>
    </xf>
    <xf numFmtId="1" fontId="16" fillId="0" borderId="0" xfId="0" applyNumberFormat="1" applyFont="1" applyFill="1" applyBorder="1" applyAlignment="1"/>
    <xf numFmtId="0" fontId="3" fillId="0" borderId="3" xfId="0" applyFont="1" applyBorder="1" applyAlignment="1"/>
    <xf numFmtId="1" fontId="18" fillId="0" borderId="1" xfId="0" applyNumberFormat="1" applyFont="1" applyBorder="1"/>
    <xf numFmtId="0" fontId="7" fillId="0" borderId="0" xfId="6" applyBorder="1" applyAlignment="1" applyProtection="1">
      <protection locked="0"/>
    </xf>
    <xf numFmtId="0" fontId="19" fillId="0" borderId="0" xfId="0" applyFont="1" applyAlignment="1"/>
    <xf numFmtId="0" fontId="44" fillId="0" borderId="0" xfId="0" applyFont="1" applyAlignment="1"/>
    <xf numFmtId="9" fontId="17" fillId="0" borderId="0" xfId="0" applyNumberFormat="1" applyFont="1" applyBorder="1" applyAlignment="1"/>
    <xf numFmtId="0" fontId="17" fillId="0" borderId="0" xfId="0" applyFont="1" applyBorder="1" applyAlignment="1"/>
    <xf numFmtId="9" fontId="17" fillId="0" borderId="0" xfId="0" applyNumberFormat="1" applyFont="1" applyFill="1" applyBorder="1" applyAlignment="1"/>
    <xf numFmtId="0" fontId="7" fillId="0" borderId="0" xfId="6" applyFill="1" applyBorder="1" applyAlignment="1" applyProtection="1">
      <protection locked="0"/>
    </xf>
    <xf numFmtId="0" fontId="36" fillId="0" borderId="0" xfId="0" applyFont="1" applyFill="1"/>
    <xf numFmtId="0" fontId="16" fillId="0" borderId="0" xfId="0" applyFont="1" applyFill="1"/>
    <xf numFmtId="1" fontId="16" fillId="0" borderId="0" xfId="0" applyNumberFormat="1" applyFont="1" applyFill="1"/>
    <xf numFmtId="0" fontId="42" fillId="0" borderId="1" xfId="0" applyFont="1" applyBorder="1" applyAlignment="1"/>
    <xf numFmtId="0" fontId="11" fillId="0" borderId="3" xfId="0" applyFont="1" applyBorder="1" applyAlignment="1">
      <alignment horizontal="right"/>
    </xf>
    <xf numFmtId="0" fontId="30" fillId="0" borderId="0" xfId="27" applyFont="1" applyFill="1" applyBorder="1" applyAlignment="1">
      <alignment horizontal="left" wrapText="1"/>
    </xf>
    <xf numFmtId="0" fontId="30" fillId="0" borderId="1" xfId="27" applyFont="1" applyBorder="1" applyAlignment="1">
      <alignment horizontal="left" wrapText="1"/>
    </xf>
    <xf numFmtId="0" fontId="30" fillId="0" borderId="0" xfId="27" applyFont="1" applyBorder="1" applyAlignment="1">
      <alignment horizontal="left"/>
    </xf>
    <xf numFmtId="1" fontId="15" fillId="0" borderId="1" xfId="0" applyNumberFormat="1" applyFont="1" applyBorder="1" applyAlignment="1">
      <alignment horizontal="right"/>
    </xf>
    <xf numFmtId="0" fontId="33" fillId="0" borderId="0" xfId="3" applyFont="1" applyFill="1" applyBorder="1" applyAlignment="1">
      <alignment horizontal="left"/>
    </xf>
    <xf numFmtId="0" fontId="11" fillId="0" borderId="0" xfId="3" applyFont="1" applyBorder="1" applyAlignment="1"/>
    <xf numFmtId="164" fontId="8" fillId="0" borderId="0" xfId="3" applyNumberFormat="1" applyFont="1" applyBorder="1" applyAlignment="1">
      <alignment horizontal="right"/>
    </xf>
    <xf numFmtId="165" fontId="8" fillId="0" borderId="0" xfId="3" applyNumberFormat="1" applyFont="1" applyBorder="1" applyAlignment="1">
      <alignment horizontal="right"/>
    </xf>
    <xf numFmtId="0" fontId="5" fillId="0" borderId="0" xfId="4" applyFont="1" applyFill="1" applyBorder="1" applyAlignment="1">
      <alignment horizontal="left"/>
    </xf>
    <xf numFmtId="0" fontId="3" fillId="0" borderId="0" xfId="4" applyFont="1" applyBorder="1" applyAlignment="1"/>
    <xf numFmtId="0" fontId="3" fillId="0" borderId="3" xfId="4" applyFont="1" applyBorder="1" applyAlignment="1"/>
    <xf numFmtId="0" fontId="30" fillId="0" borderId="3" xfId="4" applyFont="1" applyBorder="1" applyAlignment="1">
      <alignment horizontal="right"/>
    </xf>
    <xf numFmtId="0" fontId="34" fillId="0" borderId="3" xfId="4" applyFont="1" applyBorder="1" applyAlignment="1">
      <alignment horizontal="right"/>
    </xf>
    <xf numFmtId="0" fontId="32" fillId="0" borderId="0" xfId="4" applyFont="1" applyBorder="1" applyAlignment="1"/>
    <xf numFmtId="0" fontId="30" fillId="0" borderId="3" xfId="4" applyFont="1" applyFill="1" applyBorder="1" applyAlignment="1">
      <alignment horizontal="left" wrapText="1"/>
    </xf>
    <xf numFmtId="0" fontId="30" fillId="0" borderId="3" xfId="4" applyFont="1" applyFill="1" applyBorder="1" applyAlignment="1">
      <alignment horizontal="right" wrapText="1"/>
    </xf>
    <xf numFmtId="0" fontId="30" fillId="0" borderId="0" xfId="4" applyFont="1" applyFill="1" applyBorder="1" applyAlignment="1">
      <alignment horizontal="left" wrapText="1"/>
    </xf>
    <xf numFmtId="164" fontId="30" fillId="0" borderId="0" xfId="4" applyNumberFormat="1" applyFont="1" applyFill="1" applyBorder="1" applyAlignment="1">
      <alignment horizontal="right"/>
    </xf>
    <xf numFmtId="0" fontId="30" fillId="0" borderId="1" xfId="4" applyFont="1" applyFill="1" applyBorder="1" applyAlignment="1">
      <alignment horizontal="left" wrapText="1"/>
    </xf>
    <xf numFmtId="0" fontId="30" fillId="0" borderId="3" xfId="4" applyFont="1" applyBorder="1" applyAlignment="1">
      <alignment horizontal="right" wrapText="1"/>
    </xf>
    <xf numFmtId="0" fontId="34" fillId="0" borderId="3" xfId="4" applyFont="1" applyBorder="1" applyAlignment="1">
      <alignment horizontal="right" wrapText="1"/>
    </xf>
    <xf numFmtId="0" fontId="34" fillId="0" borderId="3" xfId="5" applyFont="1" applyBorder="1" applyAlignment="1">
      <alignment horizontal="right" wrapText="1"/>
    </xf>
    <xf numFmtId="0" fontId="3" fillId="0" borderId="0" xfId="5" applyFont="1" applyBorder="1" applyAlignment="1"/>
    <xf numFmtId="0" fontId="47" fillId="0" borderId="0" xfId="0" applyFont="1" applyAlignment="1"/>
    <xf numFmtId="1" fontId="47" fillId="0" borderId="0" xfId="0" applyNumberFormat="1" applyFont="1" applyAlignment="1"/>
    <xf numFmtId="0" fontId="36" fillId="0" borderId="0" xfId="0" applyFont="1" applyBorder="1" applyAlignment="1">
      <alignment vertical="center"/>
    </xf>
    <xf numFmtId="0" fontId="37" fillId="0" borderId="1" xfId="0" applyFont="1" applyBorder="1" applyAlignment="1">
      <alignment vertical="center"/>
    </xf>
    <xf numFmtId="0" fontId="5" fillId="0" borderId="1" xfId="0" applyFont="1" applyBorder="1" applyAlignment="1"/>
    <xf numFmtId="0" fontId="12" fillId="0" borderId="0" xfId="0" applyFont="1" applyFill="1" applyBorder="1" applyAlignment="1"/>
    <xf numFmtId="0" fontId="14" fillId="0" borderId="0" xfId="0" applyFont="1" applyFill="1" applyBorder="1" applyAlignment="1">
      <alignment vertical="top" wrapText="1"/>
    </xf>
    <xf numFmtId="0" fontId="5" fillId="0" borderId="0" xfId="9" applyFont="1" applyBorder="1" applyAlignment="1">
      <alignment horizontal="right" wrapText="1"/>
    </xf>
    <xf numFmtId="1" fontId="16" fillId="0" borderId="1" xfId="0" applyNumberFormat="1" applyFont="1" applyBorder="1"/>
    <xf numFmtId="0" fontId="30" fillId="0" borderId="0" xfId="4" applyFont="1" applyBorder="1" applyAlignment="1">
      <alignment horizontal="right"/>
    </xf>
    <xf numFmtId="0" fontId="3" fillId="0" borderId="0" xfId="4" applyFont="1" applyBorder="1" applyAlignment="1">
      <alignment vertical="center"/>
    </xf>
    <xf numFmtId="0" fontId="32" fillId="0" borderId="1" xfId="4" applyFont="1" applyFill="1" applyBorder="1" applyAlignment="1">
      <alignment horizontal="left" wrapText="1"/>
    </xf>
    <xf numFmtId="0" fontId="32" fillId="0" borderId="1" xfId="4" applyFont="1" applyBorder="1" applyAlignment="1">
      <alignment horizontal="right"/>
    </xf>
    <xf numFmtId="0" fontId="5" fillId="0" borderId="1" xfId="4" applyFont="1" applyFill="1" applyBorder="1" applyAlignment="1">
      <alignment horizontal="left"/>
    </xf>
    <xf numFmtId="0" fontId="10" fillId="0" borderId="1" xfId="0" applyFont="1" applyBorder="1"/>
    <xf numFmtId="1" fontId="10" fillId="0" borderId="1" xfId="0" applyNumberFormat="1" applyFont="1" applyBorder="1"/>
    <xf numFmtId="1" fontId="34" fillId="0" borderId="0" xfId="4" applyNumberFormat="1" applyFont="1" applyBorder="1" applyAlignment="1">
      <alignment horizontal="right"/>
    </xf>
    <xf numFmtId="1" fontId="35" fillId="0" borderId="1" xfId="4" applyNumberFormat="1" applyFont="1" applyBorder="1" applyAlignment="1">
      <alignment horizontal="right"/>
    </xf>
    <xf numFmtId="167" fontId="34" fillId="0" borderId="0" xfId="4" applyNumberFormat="1" applyFont="1" applyBorder="1" applyAlignment="1">
      <alignment horizontal="right"/>
    </xf>
    <xf numFmtId="167" fontId="34" fillId="0" borderId="1" xfId="4" applyNumberFormat="1" applyFont="1" applyBorder="1" applyAlignment="1">
      <alignment horizontal="right"/>
    </xf>
    <xf numFmtId="167" fontId="34" fillId="0" borderId="0" xfId="5" applyNumberFormat="1" applyFont="1" applyBorder="1" applyAlignment="1">
      <alignment horizontal="right"/>
    </xf>
    <xf numFmtId="167" fontId="35" fillId="0" borderId="1" xfId="5" applyNumberFormat="1" applyFont="1" applyBorder="1" applyAlignment="1">
      <alignment horizontal="right"/>
    </xf>
    <xf numFmtId="164" fontId="0" fillId="0" borderId="0" xfId="0" applyNumberFormat="1"/>
    <xf numFmtId="167" fontId="34" fillId="0" borderId="0" xfId="2" applyNumberFormat="1" applyFont="1" applyBorder="1" applyAlignment="1">
      <alignment horizontal="right"/>
    </xf>
    <xf numFmtId="167" fontId="35" fillId="0" borderId="1" xfId="2" applyNumberFormat="1" applyFont="1" applyBorder="1" applyAlignment="1">
      <alignment horizontal="right"/>
    </xf>
    <xf numFmtId="167" fontId="34" fillId="0" borderId="0" xfId="3" applyNumberFormat="1" applyFont="1" applyBorder="1" applyAlignment="1">
      <alignment horizontal="right"/>
    </xf>
    <xf numFmtId="167" fontId="35" fillId="0" borderId="1" xfId="3" applyNumberFormat="1" applyFont="1" applyBorder="1" applyAlignment="1">
      <alignment horizontal="right"/>
    </xf>
    <xf numFmtId="167" fontId="34" fillId="0" borderId="0" xfId="3" applyNumberFormat="1" applyFont="1" applyFill="1" applyBorder="1" applyAlignment="1">
      <alignment horizontal="right"/>
    </xf>
    <xf numFmtId="167" fontId="35" fillId="0" borderId="1" xfId="3" applyNumberFormat="1" applyFont="1" applyFill="1" applyBorder="1" applyAlignment="1">
      <alignment horizontal="right"/>
    </xf>
    <xf numFmtId="167" fontId="34" fillId="0" borderId="0" xfId="7" applyNumberFormat="1" applyFont="1" applyBorder="1" applyAlignment="1">
      <alignment horizontal="right" vertical="top"/>
    </xf>
    <xf numFmtId="167" fontId="35" fillId="0" borderId="1" xfId="7" applyNumberFormat="1" applyFont="1" applyBorder="1" applyAlignment="1">
      <alignment horizontal="right"/>
    </xf>
    <xf numFmtId="167" fontId="34" fillId="0" borderId="0" xfId="8" applyNumberFormat="1" applyFont="1" applyBorder="1" applyAlignment="1">
      <alignment horizontal="right"/>
    </xf>
    <xf numFmtId="167" fontId="35" fillId="0" borderId="1" xfId="8" applyNumberFormat="1" applyFont="1" applyBorder="1" applyAlignment="1">
      <alignment horizontal="right"/>
    </xf>
    <xf numFmtId="0" fontId="36" fillId="0" borderId="1" xfId="0" applyFont="1" applyBorder="1" applyAlignment="1">
      <alignment horizontal="right" wrapText="1"/>
    </xf>
    <xf numFmtId="0" fontId="16" fillId="0" borderId="1" xfId="0" applyFont="1" applyBorder="1" applyAlignment="1">
      <alignment horizontal="right"/>
    </xf>
    <xf numFmtId="0" fontId="34" fillId="0" borderId="1" xfId="4" applyFont="1" applyBorder="1" applyAlignment="1">
      <alignment horizontal="left"/>
    </xf>
    <xf numFmtId="0" fontId="36" fillId="0" borderId="1" xfId="0" applyFont="1" applyBorder="1" applyAlignment="1">
      <alignment horizontal="left"/>
    </xf>
    <xf numFmtId="0" fontId="36" fillId="0" borderId="1" xfId="0" applyFont="1" applyBorder="1" applyAlignment="1">
      <alignment horizontal="right"/>
    </xf>
    <xf numFmtId="0" fontId="0" fillId="0" borderId="2" xfId="0" applyBorder="1"/>
    <xf numFmtId="0" fontId="36" fillId="0" borderId="1" xfId="0" applyFont="1" applyBorder="1" applyAlignment="1">
      <alignment horizontal="right"/>
    </xf>
    <xf numFmtId="0" fontId="10" fillId="0" borderId="3" xfId="0" applyFont="1" applyBorder="1" applyAlignment="1">
      <alignment horizontal="right"/>
    </xf>
    <xf numFmtId="0" fontId="10" fillId="0" borderId="0" xfId="0" applyFont="1" applyAlignment="1">
      <alignment horizontal="right"/>
    </xf>
    <xf numFmtId="1" fontId="10" fillId="0" borderId="0" xfId="0" applyNumberFormat="1" applyFont="1" applyAlignment="1">
      <alignment horizontal="right"/>
    </xf>
    <xf numFmtId="1" fontId="10" fillId="0" borderId="1" xfId="0" applyNumberFormat="1" applyFont="1" applyBorder="1" applyAlignment="1">
      <alignment horizontal="right"/>
    </xf>
    <xf numFmtId="0" fontId="36" fillId="0" borderId="2" xfId="0" applyFont="1" applyBorder="1" applyAlignment="1">
      <alignment horizontal="right"/>
    </xf>
    <xf numFmtId="0" fontId="36" fillId="0" borderId="1" xfId="0" applyFont="1" applyBorder="1" applyAlignment="1">
      <alignment horizontal="right"/>
    </xf>
    <xf numFmtId="1" fontId="48" fillId="0" borderId="2" xfId="0" applyNumberFormat="1" applyFont="1" applyBorder="1" applyAlignment="1">
      <alignment horizontal="right"/>
    </xf>
    <xf numFmtId="1" fontId="36" fillId="0" borderId="1" xfId="0" applyNumberFormat="1" applyFont="1" applyBorder="1" applyAlignment="1">
      <alignment horizontal="right"/>
    </xf>
    <xf numFmtId="0" fontId="11" fillId="0" borderId="2" xfId="0" applyFont="1" applyBorder="1" applyAlignment="1"/>
    <xf numFmtId="0" fontId="11" fillId="0" borderId="2" xfId="0" applyFont="1" applyBorder="1" applyAlignment="1">
      <alignment horizontal="right"/>
    </xf>
    <xf numFmtId="0" fontId="12" fillId="0" borderId="3" xfId="0" applyFont="1" applyBorder="1" applyAlignment="1">
      <alignment wrapText="1"/>
    </xf>
    <xf numFmtId="0" fontId="32" fillId="0" borderId="0" xfId="5" applyFont="1" applyFill="1" applyBorder="1" applyAlignment="1">
      <alignment horizontal="left" vertical="center"/>
    </xf>
    <xf numFmtId="0" fontId="44" fillId="2" borderId="0" xfId="0" applyFont="1" applyFill="1"/>
    <xf numFmtId="0" fontId="0" fillId="2" borderId="0" xfId="0" applyFill="1"/>
    <xf numFmtId="0" fontId="37" fillId="2" borderId="0" xfId="0" applyFont="1" applyFill="1" applyBorder="1"/>
    <xf numFmtId="0" fontId="36" fillId="2" borderId="0" xfId="0" applyFont="1" applyFill="1"/>
    <xf numFmtId="0" fontId="36" fillId="2" borderId="0" xfId="0" applyFont="1" applyFill="1" applyBorder="1"/>
    <xf numFmtId="0" fontId="36" fillId="2" borderId="0" xfId="0" applyFont="1" applyFill="1" applyBorder="1" applyAlignment="1"/>
    <xf numFmtId="0" fontId="16" fillId="2" borderId="0" xfId="0" applyFont="1" applyFill="1" applyBorder="1" applyAlignment="1">
      <alignment horizontal="right" wrapText="1"/>
    </xf>
    <xf numFmtId="0" fontId="0" fillId="2" borderId="0" xfId="0" applyFill="1" applyBorder="1"/>
    <xf numFmtId="0" fontId="36" fillId="2" borderId="3" xfId="0" applyFont="1" applyFill="1" applyBorder="1"/>
    <xf numFmtId="0" fontId="36" fillId="2" borderId="3" xfId="0" applyFont="1" applyFill="1" applyBorder="1" applyAlignment="1">
      <alignment horizontal="right" wrapText="1"/>
    </xf>
    <xf numFmtId="1" fontId="36" fillId="2" borderId="3" xfId="0" applyNumberFormat="1" applyFont="1" applyFill="1" applyBorder="1" applyAlignment="1">
      <alignment horizontal="right" wrapText="1"/>
    </xf>
    <xf numFmtId="1" fontId="16" fillId="2" borderId="3" xfId="0" applyNumberFormat="1" applyFont="1" applyFill="1" applyBorder="1" applyAlignment="1">
      <alignment horizontal="right" wrapText="1"/>
    </xf>
    <xf numFmtId="0" fontId="36" fillId="2" borderId="0" xfId="0" applyFont="1" applyFill="1" applyAlignment="1">
      <alignment horizontal="right"/>
    </xf>
    <xf numFmtId="1" fontId="16" fillId="2" borderId="0" xfId="0" applyNumberFormat="1" applyFont="1" applyFill="1"/>
    <xf numFmtId="0" fontId="37" fillId="2" borderId="1" xfId="0" applyFont="1" applyFill="1" applyBorder="1"/>
    <xf numFmtId="0" fontId="37" fillId="2" borderId="1" xfId="0" applyFont="1" applyFill="1" applyBorder="1" applyAlignment="1">
      <alignment horizontal="right"/>
    </xf>
    <xf numFmtId="1" fontId="16" fillId="2" borderId="1" xfId="0" applyNumberFormat="1" applyFont="1" applyFill="1" applyBorder="1"/>
    <xf numFmtId="0" fontId="7" fillId="0" borderId="0" xfId="6" applyProtection="1">
      <protection locked="0"/>
    </xf>
    <xf numFmtId="0" fontId="36" fillId="0" borderId="1" xfId="0" applyFont="1" applyBorder="1" applyAlignment="1">
      <alignment horizontal="right"/>
    </xf>
    <xf numFmtId="0" fontId="49" fillId="0" borderId="0" xfId="0" applyFont="1"/>
    <xf numFmtId="0" fontId="50" fillId="0" borderId="0" xfId="0" applyFont="1" applyAlignment="1"/>
    <xf numFmtId="0" fontId="30" fillId="0" borderId="2" xfId="5" applyFont="1" applyBorder="1" applyAlignment="1">
      <alignment horizontal="left" wrapText="1"/>
    </xf>
    <xf numFmtId="0" fontId="30" fillId="0" borderId="1" xfId="5" applyFont="1" applyBorder="1" applyAlignment="1">
      <alignment horizontal="left" wrapText="1"/>
    </xf>
    <xf numFmtId="0" fontId="30" fillId="0" borderId="3" xfId="5" applyFont="1" applyBorder="1" applyAlignment="1">
      <alignment horizontal="center" wrapText="1"/>
    </xf>
    <xf numFmtId="0" fontId="30" fillId="0" borderId="2" xfId="5" applyFont="1" applyBorder="1" applyAlignment="1">
      <alignment horizontal="right" wrapText="1"/>
    </xf>
    <xf numFmtId="0" fontId="30" fillId="0" borderId="1" xfId="5" applyFont="1" applyBorder="1" applyAlignment="1">
      <alignment horizontal="right" wrapText="1"/>
    </xf>
    <xf numFmtId="0" fontId="16" fillId="0" borderId="3" xfId="0" applyFont="1" applyBorder="1" applyAlignment="1">
      <alignment horizontal="center" wrapText="1"/>
    </xf>
    <xf numFmtId="0" fontId="36" fillId="0" borderId="2" xfId="0" applyFont="1" applyBorder="1" applyAlignment="1">
      <alignment horizontal="left"/>
    </xf>
    <xf numFmtId="0" fontId="36" fillId="0" borderId="1" xfId="0" applyFont="1" applyBorder="1" applyAlignment="1">
      <alignment horizontal="left"/>
    </xf>
    <xf numFmtId="0" fontId="36" fillId="0" borderId="2" xfId="0" applyFont="1" applyBorder="1" applyAlignment="1">
      <alignment horizontal="right" wrapText="1"/>
    </xf>
    <xf numFmtId="0" fontId="36" fillId="0" borderId="1" xfId="0" applyFont="1" applyBorder="1" applyAlignment="1">
      <alignment horizontal="right" wrapText="1"/>
    </xf>
    <xf numFmtId="0" fontId="3" fillId="0" borderId="2" xfId="6" applyFont="1" applyFill="1" applyBorder="1" applyAlignment="1" applyProtection="1">
      <alignment horizontal="right" wrapText="1"/>
      <protection locked="0"/>
    </xf>
    <xf numFmtId="0" fontId="3" fillId="0" borderId="1" xfId="6" applyFont="1" applyFill="1" applyBorder="1" applyAlignment="1" applyProtection="1">
      <alignment horizontal="right" wrapText="1"/>
      <protection locked="0"/>
    </xf>
    <xf numFmtId="0" fontId="16" fillId="0" borderId="2" xfId="0" applyFont="1" applyBorder="1" applyAlignment="1">
      <alignment horizontal="right" wrapText="1"/>
    </xf>
    <xf numFmtId="0" fontId="16" fillId="0" borderId="1" xfId="0" applyFont="1" applyBorder="1" applyAlignment="1">
      <alignment horizontal="right" wrapText="1"/>
    </xf>
    <xf numFmtId="0" fontId="36" fillId="0" borderId="3" xfId="0" applyFont="1" applyBorder="1" applyAlignment="1">
      <alignment horizontal="center"/>
    </xf>
    <xf numFmtId="0" fontId="3" fillId="0" borderId="0" xfId="4" applyFont="1" applyBorder="1" applyAlignment="1">
      <alignment horizontal="left"/>
    </xf>
    <xf numFmtId="0" fontId="3" fillId="0" borderId="1" xfId="4" applyFont="1" applyBorder="1" applyAlignment="1">
      <alignment horizontal="left"/>
    </xf>
    <xf numFmtId="0" fontId="30" fillId="0" borderId="0" xfId="4" applyFont="1" applyBorder="1" applyAlignment="1">
      <alignment horizontal="center"/>
    </xf>
    <xf numFmtId="0" fontId="30" fillId="0" borderId="1" xfId="4" applyFont="1" applyBorder="1" applyAlignment="1">
      <alignment horizontal="center"/>
    </xf>
    <xf numFmtId="0" fontId="30" fillId="0" borderId="3" xfId="4" applyFont="1" applyBorder="1" applyAlignment="1">
      <alignment horizontal="center" wrapText="1"/>
    </xf>
    <xf numFmtId="0" fontId="30" fillId="0" borderId="2" xfId="4" applyFont="1" applyBorder="1" applyAlignment="1">
      <alignment horizontal="right"/>
    </xf>
    <xf numFmtId="0" fontId="30" fillId="0" borderId="1" xfId="4" applyFont="1" applyBorder="1" applyAlignment="1">
      <alignment horizontal="right"/>
    </xf>
    <xf numFmtId="0" fontId="30" fillId="0" borderId="2" xfId="4" applyFont="1" applyBorder="1" applyAlignment="1">
      <alignment horizontal="right" wrapText="1"/>
    </xf>
    <xf numFmtId="0" fontId="30" fillId="0" borderId="1" xfId="4" applyFont="1" applyBorder="1" applyAlignment="1">
      <alignment horizontal="right" wrapText="1"/>
    </xf>
    <xf numFmtId="0" fontId="30" fillId="0" borderId="3" xfId="10" applyFont="1" applyFill="1" applyBorder="1" applyAlignment="1">
      <alignment horizontal="center"/>
    </xf>
    <xf numFmtId="0" fontId="12" fillId="0" borderId="2" xfId="0" applyFont="1" applyBorder="1" applyAlignment="1">
      <alignment horizontal="left"/>
    </xf>
    <xf numFmtId="0" fontId="12" fillId="0" borderId="0" xfId="0" applyFont="1" applyBorder="1" applyAlignment="1">
      <alignment horizontal="left"/>
    </xf>
    <xf numFmtId="0" fontId="12" fillId="0" borderId="1" xfId="0" applyFont="1" applyBorder="1" applyAlignment="1">
      <alignment horizontal="left"/>
    </xf>
    <xf numFmtId="0" fontId="12" fillId="0" borderId="2" xfId="0" applyFont="1" applyBorder="1" applyAlignment="1">
      <alignment horizontal="right" wrapText="1"/>
    </xf>
    <xf numFmtId="0" fontId="12" fillId="0" borderId="0" xfId="0" applyFont="1" applyBorder="1" applyAlignment="1">
      <alignment horizontal="right" wrapText="1"/>
    </xf>
    <xf numFmtId="0" fontId="12" fillId="0" borderId="1" xfId="0" applyFont="1" applyBorder="1" applyAlignment="1">
      <alignment horizontal="right" wrapText="1"/>
    </xf>
    <xf numFmtId="0" fontId="5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6" fillId="0" borderId="2" xfId="0" applyFont="1" applyBorder="1" applyAlignment="1">
      <alignment horizontal="right"/>
    </xf>
    <xf numFmtId="0" fontId="16" fillId="0" borderId="1" xfId="0" applyFont="1" applyBorder="1" applyAlignment="1">
      <alignment horizontal="right"/>
    </xf>
    <xf numFmtId="0" fontId="36" fillId="0" borderId="2" xfId="0" applyFont="1" applyBorder="1" applyAlignment="1">
      <alignment horizontal="left" wrapText="1"/>
    </xf>
    <xf numFmtId="0" fontId="36" fillId="0" borderId="1" xfId="0" applyFont="1" applyBorder="1" applyAlignment="1">
      <alignment horizontal="left" wrapText="1"/>
    </xf>
    <xf numFmtId="0" fontId="36" fillId="0" borderId="2" xfId="0" applyFont="1" applyBorder="1" applyAlignment="1">
      <alignment horizontal="center"/>
    </xf>
    <xf numFmtId="0" fontId="36" fillId="0" borderId="2" xfId="0" applyFont="1" applyBorder="1" applyAlignment="1">
      <alignment horizontal="center" wrapText="1"/>
    </xf>
    <xf numFmtId="0" fontId="36" fillId="0" borderId="3" xfId="0" applyFont="1" applyBorder="1" applyAlignment="1">
      <alignment horizontal="center" wrapText="1"/>
    </xf>
    <xf numFmtId="0" fontId="12" fillId="0" borderId="2" xfId="0" applyFont="1" applyBorder="1" applyAlignment="1">
      <alignment horizontal="left" vertical="center"/>
    </xf>
    <xf numFmtId="0" fontId="12" fillId="0" borderId="1" xfId="0" applyFont="1" applyBorder="1" applyAlignment="1">
      <alignment horizontal="left" vertical="center"/>
    </xf>
    <xf numFmtId="0" fontId="12" fillId="0" borderId="3" xfId="0" applyFont="1" applyBorder="1" applyAlignment="1">
      <alignment horizontal="center" vertical="center"/>
    </xf>
    <xf numFmtId="0" fontId="15" fillId="0" borderId="2" xfId="0" applyFont="1" applyFill="1" applyBorder="1" applyAlignment="1">
      <alignment horizontal="right" wrapText="1"/>
    </xf>
    <xf numFmtId="0" fontId="15" fillId="0" borderId="1" xfId="0" applyFont="1" applyFill="1" applyBorder="1" applyAlignment="1">
      <alignment horizontal="right" wrapText="1"/>
    </xf>
    <xf numFmtId="0" fontId="14" fillId="0" borderId="0" xfId="0" applyFont="1" applyFill="1" applyBorder="1" applyAlignment="1">
      <alignment horizontal="left" vertical="top" wrapText="1"/>
    </xf>
    <xf numFmtId="0" fontId="12" fillId="0" borderId="3" xfId="0" applyFont="1" applyBorder="1" applyAlignment="1">
      <alignment horizontal="center"/>
    </xf>
    <xf numFmtId="0" fontId="15" fillId="0" borderId="2" xfId="0" applyFont="1" applyBorder="1" applyAlignment="1">
      <alignment horizontal="right"/>
    </xf>
    <xf numFmtId="0" fontId="15" fillId="0" borderId="1" xfId="0" applyFont="1" applyBorder="1" applyAlignment="1">
      <alignment horizontal="right"/>
    </xf>
    <xf numFmtId="0" fontId="36" fillId="0" borderId="2" xfId="0" applyFont="1" applyBorder="1" applyAlignment="1">
      <alignment horizontal="left" vertical="center"/>
    </xf>
    <xf numFmtId="0" fontId="36" fillId="0" borderId="1" xfId="0" applyFont="1" applyBorder="1" applyAlignment="1">
      <alignment horizontal="left" vertical="center"/>
    </xf>
    <xf numFmtId="0" fontId="36" fillId="0" borderId="0" xfId="0" applyFont="1" applyBorder="1" applyAlignment="1">
      <alignment horizontal="left" vertical="center"/>
    </xf>
    <xf numFmtId="0" fontId="16" fillId="0" borderId="3" xfId="0" applyFont="1" applyBorder="1" applyAlignment="1">
      <alignment horizontal="center"/>
    </xf>
    <xf numFmtId="1" fontId="36" fillId="0" borderId="2" xfId="0" applyNumberFormat="1" applyFont="1" applyBorder="1" applyAlignment="1">
      <alignment horizontal="right" wrapText="1"/>
    </xf>
    <xf numFmtId="1" fontId="36" fillId="0" borderId="1" xfId="0" applyNumberFormat="1" applyFont="1" applyBorder="1" applyAlignment="1">
      <alignment horizontal="right" wrapText="1"/>
    </xf>
    <xf numFmtId="0" fontId="14" fillId="0" borderId="0" xfId="0" applyFont="1" applyFill="1" applyBorder="1" applyAlignment="1">
      <alignment horizontal="left" vertical="center" wrapText="1"/>
    </xf>
    <xf numFmtId="0" fontId="36" fillId="0" borderId="2" xfId="0" applyFont="1" applyBorder="1" applyAlignment="1">
      <alignment horizontal="center" vertical="center" wrapText="1"/>
    </xf>
    <xf numFmtId="0" fontId="36" fillId="0" borderId="3" xfId="0" applyFont="1" applyBorder="1" applyAlignment="1">
      <alignment horizontal="center" vertical="center" wrapText="1"/>
    </xf>
    <xf numFmtId="0" fontId="36" fillId="0" borderId="0" xfId="0" applyFont="1" applyBorder="1" applyAlignment="1">
      <alignment horizontal="left" wrapText="1"/>
    </xf>
    <xf numFmtId="0" fontId="16" fillId="0" borderId="0" xfId="0" applyFont="1" applyBorder="1" applyAlignment="1">
      <alignment horizontal="right" wrapText="1"/>
    </xf>
    <xf numFmtId="0" fontId="14" fillId="0" borderId="0" xfId="6" applyFont="1" applyFill="1" applyBorder="1" applyAlignment="1" applyProtection="1">
      <alignment horizontal="left"/>
      <protection locked="0"/>
    </xf>
    <xf numFmtId="0" fontId="30" fillId="0" borderId="3" xfId="15" applyFont="1" applyBorder="1" applyAlignment="1">
      <alignment horizontal="center"/>
    </xf>
    <xf numFmtId="0" fontId="3" fillId="0" borderId="3" xfId="16" applyFont="1" applyBorder="1" applyAlignment="1">
      <alignment horizontal="center" vertical="center"/>
    </xf>
    <xf numFmtId="0" fontId="30" fillId="0" borderId="2" xfId="24" applyFont="1" applyBorder="1" applyAlignment="1">
      <alignment horizontal="right"/>
    </xf>
    <xf numFmtId="0" fontId="30" fillId="0" borderId="1" xfId="24" applyFont="1" applyBorder="1" applyAlignment="1">
      <alignment horizontal="right"/>
    </xf>
    <xf numFmtId="0" fontId="30" fillId="0" borderId="2" xfId="27" applyFont="1" applyFill="1" applyBorder="1" applyAlignment="1">
      <alignment horizontal="left" wrapText="1"/>
    </xf>
    <xf numFmtId="0" fontId="30" fillId="0" borderId="1" xfId="27" applyFont="1" applyFill="1" applyBorder="1" applyAlignment="1">
      <alignment horizontal="left" wrapText="1"/>
    </xf>
    <xf numFmtId="0" fontId="36" fillId="0" borderId="2" xfId="0" applyFont="1" applyBorder="1" applyAlignment="1">
      <alignment horizontal="right"/>
    </xf>
    <xf numFmtId="0" fontId="36" fillId="0" borderId="1" xfId="0" applyFont="1" applyBorder="1" applyAlignment="1">
      <alignment horizontal="right"/>
    </xf>
    <xf numFmtId="0" fontId="3" fillId="0" borderId="3" xfId="29" applyFont="1" applyBorder="1" applyAlignment="1">
      <alignment horizontal="center"/>
    </xf>
  </cellXfs>
  <cellStyles count="32">
    <cellStyle name="Normale" xfId="0" builtinId="0"/>
    <cellStyle name="Normale 2" xfId="6"/>
    <cellStyle name="Normale_abbinam_criteri" xfId="23"/>
    <cellStyle name="Normale_aspetti scelta cand" xfId="18"/>
    <cellStyle name="Normale_attivita" xfId="9"/>
    <cellStyle name="Normale_banca dati" xfId="8"/>
    <cellStyle name="Normale_conosc_bamb" xfId="17"/>
    <cellStyle name="Normale_conosc_indagine" xfId="15"/>
    <cellStyle name="Normale_esito" xfId="19"/>
    <cellStyle name="Normale_figure_processi" xfId="11"/>
    <cellStyle name="Normale_Foglio1" xfId="2"/>
    <cellStyle name="Normale_Foglio1_1" xfId="3"/>
    <cellStyle name="Normale_Foglio11" xfId="28"/>
    <cellStyle name="Normale_Foglio2" xfId="4"/>
    <cellStyle name="Normale_Foglio5" xfId="12"/>
    <cellStyle name="Normale_Foglio7" xfId="16"/>
    <cellStyle name="Normale_Foglio9" xfId="25"/>
    <cellStyle name="Normale_formazione" xfId="7"/>
    <cellStyle name="Normale_formazione candidati" xfId="20"/>
    <cellStyle name="Normale_gruppi" xfId="29"/>
    <cellStyle name="Normale_incontri durante" xfId="26"/>
    <cellStyle name="Normale_incontri_affidam" xfId="27"/>
    <cellStyle name="Normale_informazione" xfId="13"/>
    <cellStyle name="Normale_materiali form" xfId="21"/>
    <cellStyle name="Normale_obiett_cont_form" xfId="22"/>
    <cellStyle name="Normale_organizzazione" xfId="5"/>
    <cellStyle name="Normale_promo_sens" xfId="14"/>
    <cellStyle name="Normale_rimborsi econ" xfId="10"/>
    <cellStyle name="Normale_risorse umane" xfId="31"/>
    <cellStyle name="Normale_servizi terr" xfId="30"/>
    <cellStyle name="Normale_sostegno_affidam" xfId="24"/>
    <cellStyle name="Percentuale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117" Type="http://schemas.openxmlformats.org/officeDocument/2006/relationships/worksheet" Target="worksheets/sheet117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112" Type="http://schemas.openxmlformats.org/officeDocument/2006/relationships/worksheet" Target="worksheets/sheet112.xml"/><Relationship Id="rId133" Type="http://schemas.openxmlformats.org/officeDocument/2006/relationships/worksheet" Target="worksheets/sheet133.xml"/><Relationship Id="rId138" Type="http://schemas.openxmlformats.org/officeDocument/2006/relationships/worksheet" Target="worksheets/sheet138.xml"/><Relationship Id="rId16" Type="http://schemas.openxmlformats.org/officeDocument/2006/relationships/worksheet" Target="worksheets/sheet16.xml"/><Relationship Id="rId107" Type="http://schemas.openxmlformats.org/officeDocument/2006/relationships/worksheet" Target="worksheets/sheet107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102" Type="http://schemas.openxmlformats.org/officeDocument/2006/relationships/worksheet" Target="worksheets/sheet102.xml"/><Relationship Id="rId123" Type="http://schemas.openxmlformats.org/officeDocument/2006/relationships/worksheet" Target="worksheets/sheet123.xml"/><Relationship Id="rId128" Type="http://schemas.openxmlformats.org/officeDocument/2006/relationships/worksheet" Target="worksheets/sheet128.xml"/><Relationship Id="rId144" Type="http://schemas.openxmlformats.org/officeDocument/2006/relationships/worksheet" Target="worksheets/sheet144.xml"/><Relationship Id="rId149" Type="http://schemas.openxmlformats.org/officeDocument/2006/relationships/calcChain" Target="calcChain.xml"/><Relationship Id="rId5" Type="http://schemas.openxmlformats.org/officeDocument/2006/relationships/worksheet" Target="worksheets/sheet5.xml"/><Relationship Id="rId90" Type="http://schemas.openxmlformats.org/officeDocument/2006/relationships/worksheet" Target="worksheets/sheet90.xml"/><Relationship Id="rId95" Type="http://schemas.openxmlformats.org/officeDocument/2006/relationships/worksheet" Target="worksheets/sheet95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113" Type="http://schemas.openxmlformats.org/officeDocument/2006/relationships/worksheet" Target="worksheets/sheet113.xml"/><Relationship Id="rId118" Type="http://schemas.openxmlformats.org/officeDocument/2006/relationships/worksheet" Target="worksheets/sheet118.xml"/><Relationship Id="rId134" Type="http://schemas.openxmlformats.org/officeDocument/2006/relationships/worksheet" Target="worksheets/sheet134.xml"/><Relationship Id="rId139" Type="http://schemas.openxmlformats.org/officeDocument/2006/relationships/worksheet" Target="worksheets/sheet139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103" Type="http://schemas.openxmlformats.org/officeDocument/2006/relationships/worksheet" Target="worksheets/sheet103.xml"/><Relationship Id="rId108" Type="http://schemas.openxmlformats.org/officeDocument/2006/relationships/worksheet" Target="worksheets/sheet108.xml"/><Relationship Id="rId116" Type="http://schemas.openxmlformats.org/officeDocument/2006/relationships/worksheet" Target="worksheets/sheet116.xml"/><Relationship Id="rId124" Type="http://schemas.openxmlformats.org/officeDocument/2006/relationships/worksheet" Target="worksheets/sheet124.xml"/><Relationship Id="rId129" Type="http://schemas.openxmlformats.org/officeDocument/2006/relationships/worksheet" Target="worksheets/sheet129.xml"/><Relationship Id="rId137" Type="http://schemas.openxmlformats.org/officeDocument/2006/relationships/worksheet" Target="worksheets/sheet13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worksheet" Target="worksheets/sheet91.xml"/><Relationship Id="rId96" Type="http://schemas.openxmlformats.org/officeDocument/2006/relationships/worksheet" Target="worksheets/sheet96.xml"/><Relationship Id="rId111" Type="http://schemas.openxmlformats.org/officeDocument/2006/relationships/worksheet" Target="worksheets/sheet111.xml"/><Relationship Id="rId132" Type="http://schemas.openxmlformats.org/officeDocument/2006/relationships/worksheet" Target="worksheets/sheet132.xml"/><Relationship Id="rId140" Type="http://schemas.openxmlformats.org/officeDocument/2006/relationships/worksheet" Target="worksheets/sheet140.xml"/><Relationship Id="rId145" Type="http://schemas.openxmlformats.org/officeDocument/2006/relationships/worksheet" Target="worksheets/sheet14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6" Type="http://schemas.openxmlformats.org/officeDocument/2006/relationships/worksheet" Target="worksheets/sheet106.xml"/><Relationship Id="rId114" Type="http://schemas.openxmlformats.org/officeDocument/2006/relationships/worksheet" Target="worksheets/sheet114.xml"/><Relationship Id="rId119" Type="http://schemas.openxmlformats.org/officeDocument/2006/relationships/worksheet" Target="worksheets/sheet119.xml"/><Relationship Id="rId127" Type="http://schemas.openxmlformats.org/officeDocument/2006/relationships/worksheet" Target="worksheets/sheet12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worksheet" Target="worksheets/sheet94.xml"/><Relationship Id="rId99" Type="http://schemas.openxmlformats.org/officeDocument/2006/relationships/worksheet" Target="worksheets/sheet99.xml"/><Relationship Id="rId101" Type="http://schemas.openxmlformats.org/officeDocument/2006/relationships/worksheet" Target="worksheets/sheet101.xml"/><Relationship Id="rId122" Type="http://schemas.openxmlformats.org/officeDocument/2006/relationships/worksheet" Target="worksheets/sheet122.xml"/><Relationship Id="rId130" Type="http://schemas.openxmlformats.org/officeDocument/2006/relationships/worksheet" Target="worksheets/sheet130.xml"/><Relationship Id="rId135" Type="http://schemas.openxmlformats.org/officeDocument/2006/relationships/worksheet" Target="worksheets/sheet135.xml"/><Relationship Id="rId143" Type="http://schemas.openxmlformats.org/officeDocument/2006/relationships/worksheet" Target="worksheets/sheet143.xml"/><Relationship Id="rId148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109" Type="http://schemas.openxmlformats.org/officeDocument/2006/relationships/worksheet" Target="worksheets/sheet10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104" Type="http://schemas.openxmlformats.org/officeDocument/2006/relationships/worksheet" Target="worksheets/sheet104.xml"/><Relationship Id="rId120" Type="http://schemas.openxmlformats.org/officeDocument/2006/relationships/worksheet" Target="worksheets/sheet120.xml"/><Relationship Id="rId125" Type="http://schemas.openxmlformats.org/officeDocument/2006/relationships/worksheet" Target="worksheets/sheet125.xml"/><Relationship Id="rId141" Type="http://schemas.openxmlformats.org/officeDocument/2006/relationships/worksheet" Target="worksheets/sheet141.xml"/><Relationship Id="rId146" Type="http://schemas.openxmlformats.org/officeDocument/2006/relationships/theme" Target="theme/theme1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worksheet" Target="worksheets/sheet87.xml"/><Relationship Id="rId110" Type="http://schemas.openxmlformats.org/officeDocument/2006/relationships/worksheet" Target="worksheets/sheet110.xml"/><Relationship Id="rId115" Type="http://schemas.openxmlformats.org/officeDocument/2006/relationships/worksheet" Target="worksheets/sheet115.xml"/><Relationship Id="rId131" Type="http://schemas.openxmlformats.org/officeDocument/2006/relationships/worksheet" Target="worksheets/sheet131.xml"/><Relationship Id="rId136" Type="http://schemas.openxmlformats.org/officeDocument/2006/relationships/worksheet" Target="worksheets/sheet136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56" Type="http://schemas.openxmlformats.org/officeDocument/2006/relationships/worksheet" Target="worksheets/sheet56.xml"/><Relationship Id="rId77" Type="http://schemas.openxmlformats.org/officeDocument/2006/relationships/worksheet" Target="worksheets/sheet77.xml"/><Relationship Id="rId100" Type="http://schemas.openxmlformats.org/officeDocument/2006/relationships/worksheet" Target="worksheets/sheet100.xml"/><Relationship Id="rId105" Type="http://schemas.openxmlformats.org/officeDocument/2006/relationships/worksheet" Target="worksheets/sheet105.xml"/><Relationship Id="rId126" Type="http://schemas.openxmlformats.org/officeDocument/2006/relationships/worksheet" Target="worksheets/sheet126.xml"/><Relationship Id="rId147" Type="http://schemas.openxmlformats.org/officeDocument/2006/relationships/styles" Target="style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93" Type="http://schemas.openxmlformats.org/officeDocument/2006/relationships/worksheet" Target="worksheets/sheet93.xml"/><Relationship Id="rId98" Type="http://schemas.openxmlformats.org/officeDocument/2006/relationships/worksheet" Target="worksheets/sheet98.xml"/><Relationship Id="rId121" Type="http://schemas.openxmlformats.org/officeDocument/2006/relationships/worksheet" Target="worksheets/sheet121.xml"/><Relationship Id="rId142" Type="http://schemas.openxmlformats.org/officeDocument/2006/relationships/worksheet" Target="worksheets/sheet14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'Tavola 2.3.2'!$A$19:$A$25</c:f>
              <c:strCache>
                <c:ptCount val="7"/>
                <c:pt idx="0">
                  <c:v>Rientro famiglia di origine</c:v>
                </c:pt>
                <c:pt idx="1">
                  <c:v>Collocamento in affidamento familiare preadottivo</c:v>
                </c:pt>
                <c:pt idx="2">
                  <c:v>Collocamento in altra famiglia affidataria</c:v>
                </c:pt>
                <c:pt idx="3">
                  <c:v>Raggiungimento di una vita autonoma</c:v>
                </c:pt>
                <c:pt idx="4">
                  <c:v>Trasferimento in servizio residenziale</c:v>
                </c:pt>
                <c:pt idx="5">
                  <c:v>Raggiungimento 18 anni e permanenza fam. aff.</c:v>
                </c:pt>
                <c:pt idx="6">
                  <c:v>Altro</c:v>
                </c:pt>
              </c:strCache>
            </c:strRef>
          </c:cat>
          <c:val>
            <c:numRef>
              <c:f>'Tavola 2.3.2'!$B$19:$B$25</c:f>
              <c:numCache>
                <c:formatCode>0</c:formatCode>
                <c:ptCount val="7"/>
                <c:pt idx="0">
                  <c:v>51.063829787234042</c:v>
                </c:pt>
                <c:pt idx="1">
                  <c:v>1.0638297872340425</c:v>
                </c:pt>
                <c:pt idx="2">
                  <c:v>2.1276595744680851</c:v>
                </c:pt>
                <c:pt idx="3">
                  <c:v>19.148936170212767</c:v>
                </c:pt>
                <c:pt idx="4">
                  <c:v>2.1276595744680851</c:v>
                </c:pt>
                <c:pt idx="5">
                  <c:v>11.702127659574469</c:v>
                </c:pt>
                <c:pt idx="6">
                  <c:v>12.76595744680851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5623600174978125"/>
          <c:y val="4.8430664916885392E-2"/>
          <c:w val="0.34098622047244093"/>
          <c:h val="0.94017534266550018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'Tavola 2.4.5'!$A$5:$A$8</c:f>
              <c:strCache>
                <c:ptCount val="4"/>
                <c:pt idx="0">
                  <c:v>Fino a 1 anno</c:v>
                </c:pt>
                <c:pt idx="1">
                  <c:v>Sopra 1 anno fino a 2</c:v>
                </c:pt>
                <c:pt idx="2">
                  <c:v>Sopra i 2 anni fino a 4</c:v>
                </c:pt>
                <c:pt idx="3">
                  <c:v>Oltre 4 anni</c:v>
                </c:pt>
              </c:strCache>
            </c:strRef>
          </c:cat>
          <c:val>
            <c:numRef>
              <c:f>'Tavola 2.4.5'!$B$5:$B$8</c:f>
              <c:numCache>
                <c:formatCode>General</c:formatCode>
                <c:ptCount val="4"/>
                <c:pt idx="0" formatCode="0">
                  <c:v>19.268635724331929</c:v>
                </c:pt>
                <c:pt idx="1">
                  <c:v>14</c:v>
                </c:pt>
                <c:pt idx="2" formatCode="0">
                  <c:v>20.112517580872009</c:v>
                </c:pt>
                <c:pt idx="3">
                  <c:v>47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190500</xdr:colOff>
          <xdr:row>0</xdr:row>
          <xdr:rowOff>0</xdr:rowOff>
        </xdr:from>
        <xdr:to>
          <xdr:col>4</xdr:col>
          <xdr:colOff>495300</xdr:colOff>
          <xdr:row>8</xdr:row>
          <xdr:rowOff>19050</xdr:rowOff>
        </xdr:to>
        <xdr:sp macro="" textlink="">
          <xdr:nvSpPr>
            <xdr:cNvPr id="61441" name="Object 1" hidden="1">
              <a:extLst>
                <a:ext uri="{63B3BB69-23CF-44E3-9099-C40C66FF867C}">
                  <a14:compatExt spid="_x0000_s614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190500</xdr:colOff>
      <xdr:row>23</xdr:row>
      <xdr:rowOff>66675</xdr:rowOff>
    </xdr:from>
    <xdr:to>
      <xdr:col>10</xdr:col>
      <xdr:colOff>361950</xdr:colOff>
      <xdr:row>39</xdr:row>
      <xdr:rowOff>171450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2157412</xdr:colOff>
      <xdr:row>8</xdr:row>
      <xdr:rowOff>66675</xdr:rowOff>
    </xdr:from>
    <xdr:to>
      <xdr:col>5</xdr:col>
      <xdr:colOff>1519237</xdr:colOff>
      <xdr:row>22</xdr:row>
      <xdr:rowOff>142875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0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0.bin"/></Relationships>
</file>

<file path=xl/worksheets/_rels/sheet10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1.bin"/></Relationships>
</file>

<file path=xl/worksheets/_rels/sheet10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2.bin"/></Relationships>
</file>

<file path=xl/worksheets/_rels/sheet10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3.bin"/></Relationships>
</file>

<file path=xl/worksheets/_rels/sheet10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4.bin"/></Relationships>
</file>

<file path=xl/worksheets/_rels/sheet10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5.bin"/></Relationships>
</file>

<file path=xl/worksheets/_rels/sheet10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6.bin"/></Relationships>
</file>

<file path=xl/worksheets/_rels/sheet10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7.bin"/></Relationships>
</file>

<file path=xl/worksheets/_rels/sheet10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8.bin"/></Relationships>
</file>

<file path=xl/worksheets/_rels/sheet10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0.bin"/></Relationships>
</file>

<file path=xl/worksheets/_rels/sheet1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1.bin"/></Relationships>
</file>

<file path=xl/worksheets/_rels/sheet1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2.bin"/></Relationships>
</file>

<file path=xl/worksheets/_rels/sheet1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3.bin"/></Relationships>
</file>

<file path=xl/worksheets/_rels/sheet1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4.bin"/></Relationships>
</file>

<file path=xl/worksheets/_rels/sheet1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5.bin"/></Relationships>
</file>

<file path=xl/worksheets/_rels/sheet1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6.bin"/></Relationships>
</file>

<file path=xl/worksheets/_rels/sheet1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7.bin"/></Relationships>
</file>

<file path=xl/worksheets/_rels/sheet1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8.bin"/></Relationships>
</file>

<file path=xl/worksheets/_rels/sheet1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0.bin"/></Relationships>
</file>

<file path=xl/worksheets/_rels/sheet1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1.bin"/></Relationships>
</file>

<file path=xl/worksheets/_rels/sheet1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2.bin"/></Relationships>
</file>

<file path=xl/worksheets/_rels/sheet1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3.bin"/></Relationships>
</file>

<file path=xl/worksheets/_rels/sheet1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4.bin"/></Relationships>
</file>

<file path=xl/worksheets/_rels/sheet1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5.bin"/></Relationships>
</file>

<file path=xl/worksheets/_rels/sheet1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6.bin"/></Relationships>
</file>

<file path=xl/worksheets/_rels/sheet1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7.bin"/></Relationships>
</file>

<file path=xl/worksheets/_rels/sheet1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8.bin"/></Relationships>
</file>

<file path=xl/worksheets/_rels/sheet1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0.bin"/></Relationships>
</file>

<file path=xl/worksheets/_rels/sheet1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1.bin"/></Relationships>
</file>

<file path=xl/worksheets/_rels/sheet1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2.bin"/></Relationships>
</file>

<file path=xl/worksheets/_rels/sheet1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3.bin"/></Relationships>
</file>

<file path=xl/worksheets/_rels/sheet1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4.bin"/></Relationships>
</file>

<file path=xl/worksheets/_rels/sheet1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5.bin"/></Relationships>
</file>

<file path=xl/worksheets/_rels/sheet1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6.bin"/></Relationships>
</file>

<file path=xl/worksheets/_rels/sheet1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7.bin"/></Relationships>
</file>

<file path=xl/worksheets/_rels/sheet1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8.bin"/></Relationships>
</file>

<file path=xl/worksheets/_rels/sheet1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0.bin"/></Relationships>
</file>

<file path=xl/worksheets/_rels/sheet1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1.bin"/></Relationships>
</file>

<file path=xl/worksheets/_rels/sheet1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2.bin"/></Relationships>
</file>

<file path=xl/worksheets/_rels/sheet1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3.bin"/></Relationships>
</file>

<file path=xl/worksheets/_rels/sheet1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4.bin"/></Relationships>
</file>

<file path=xl/worksheets/_rels/sheet1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5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7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8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0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1.bin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2.bin"/></Relationships>
</file>

<file path=xl/worksheets/_rels/sheet8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3.bin"/></Relationships>
</file>

<file path=xl/worksheets/_rels/sheet8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4.bin"/></Relationships>
</file>

<file path=xl/worksheets/_rels/sheet8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5.bin"/></Relationships>
</file>

<file path=xl/worksheets/_rels/sheet8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6.bin"/></Relationships>
</file>

<file path=xl/worksheets/_rels/sheet8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7.bin"/></Relationships>
</file>

<file path=xl/worksheets/_rels/sheet8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8.bin"/></Relationships>
</file>

<file path=xl/worksheets/_rels/sheet8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9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9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0.bin"/></Relationships>
</file>

<file path=xl/worksheets/_rels/sheet9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1.bin"/></Relationships>
</file>

<file path=xl/worksheets/_rels/sheet9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2.bin"/></Relationships>
</file>

<file path=xl/worksheets/_rels/sheet9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3.bin"/></Relationships>
</file>

<file path=xl/worksheets/_rels/sheet9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4.bin"/></Relationships>
</file>

<file path=xl/worksheets/_rels/sheet9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5.bin"/></Relationships>
</file>

<file path=xl/worksheets/_rels/sheet9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6.bin"/></Relationships>
</file>

<file path=xl/worksheets/_rels/sheet9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7.bin"/></Relationships>
</file>

<file path=xl/worksheets/_rels/sheet9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8.bin"/></Relationships>
</file>

<file path=xl/worksheets/_rels/sheet9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1:B13"/>
  <sheetViews>
    <sheetView topLeftCell="A19" zoomScaleNormal="100" workbookViewId="0">
      <selection activeCell="F30" sqref="F30"/>
    </sheetView>
  </sheetViews>
  <sheetFormatPr defaultRowHeight="15"/>
  <sheetData>
    <row r="11" spans="2:2" ht="20.25">
      <c r="B11" s="160" t="s">
        <v>702</v>
      </c>
    </row>
    <row r="13" spans="2:2" ht="20.25">
      <c r="B13" s="160" t="s">
        <v>275</v>
      </c>
    </row>
  </sheetData>
  <pageMargins left="0.7" right="0.7" top="0.75" bottom="0.75" header="0.3" footer="0.3"/>
  <pageSetup paperSize="9" orientation="landscape" r:id="rId1"/>
  <headerFooter>
    <oddFooter>&amp;R&amp;P</oddFooter>
  </headerFooter>
  <drawing r:id="rId2"/>
  <legacyDrawing r:id="rId3"/>
  <oleObjects>
    <mc:AlternateContent xmlns:mc="http://schemas.openxmlformats.org/markup-compatibility/2006">
      <mc:Choice Requires="x14">
        <oleObject progId="Word.Picture.8" shapeId="61441" r:id="rId4">
          <objectPr defaultSize="0" autoPict="0" r:id="rId5">
            <anchor moveWithCells="1" sizeWithCells="1">
              <from>
                <xdr:col>0</xdr:col>
                <xdr:colOff>190500</xdr:colOff>
                <xdr:row>0</xdr:row>
                <xdr:rowOff>0</xdr:rowOff>
              </from>
              <to>
                <xdr:col>4</xdr:col>
                <xdr:colOff>495300</xdr:colOff>
                <xdr:row>8</xdr:row>
                <xdr:rowOff>19050</xdr:rowOff>
              </to>
            </anchor>
          </objectPr>
        </oleObject>
      </mc:Choice>
      <mc:Fallback>
        <oleObject progId="Word.Picture.8" shapeId="61441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"/>
  <sheetViews>
    <sheetView zoomScaleNormal="100" workbookViewId="0">
      <selection activeCell="F30" sqref="F30"/>
    </sheetView>
  </sheetViews>
  <sheetFormatPr defaultRowHeight="15"/>
  <cols>
    <col min="1" max="1" width="43" customWidth="1"/>
    <col min="2" max="2" width="16.140625" customWidth="1"/>
    <col min="3" max="3" width="14.85546875" customWidth="1"/>
  </cols>
  <sheetData>
    <row r="1" spans="1:3">
      <c r="A1" s="237" t="s">
        <v>476</v>
      </c>
    </row>
    <row r="2" spans="1:3">
      <c r="A2" s="315" t="s">
        <v>790</v>
      </c>
      <c r="B2" s="24"/>
      <c r="C2" s="24"/>
    </row>
    <row r="3" spans="1:3" s="1" customFormat="1">
      <c r="A3" s="242"/>
      <c r="B3" s="24"/>
      <c r="C3" s="24"/>
    </row>
    <row r="4" spans="1:3">
      <c r="A4" s="163" t="s">
        <v>18</v>
      </c>
      <c r="B4" s="243" t="s">
        <v>35</v>
      </c>
      <c r="C4" s="244" t="s">
        <v>12</v>
      </c>
    </row>
    <row r="5" spans="1:3">
      <c r="A5" s="245" t="s">
        <v>14</v>
      </c>
      <c r="B5" s="246">
        <v>15</v>
      </c>
      <c r="C5" s="466">
        <f>+B5/21*100</f>
        <v>71.428571428571431</v>
      </c>
    </row>
    <row r="6" spans="1:3">
      <c r="A6" s="245" t="s">
        <v>15</v>
      </c>
      <c r="B6" s="246">
        <v>10</v>
      </c>
      <c r="C6" s="466">
        <f>+B6/21*100</f>
        <v>47.619047619047613</v>
      </c>
    </row>
    <row r="7" spans="1:3">
      <c r="A7" s="245" t="s">
        <v>16</v>
      </c>
      <c r="B7" s="246">
        <v>1</v>
      </c>
      <c r="C7" s="466">
        <f>+B7/21*100</f>
        <v>4.7619047619047619</v>
      </c>
    </row>
    <row r="8" spans="1:3" ht="15.75" customHeight="1">
      <c r="A8" s="245" t="s">
        <v>17</v>
      </c>
      <c r="B8" s="246">
        <v>2</v>
      </c>
      <c r="C8" s="466">
        <f>+B8/21*100</f>
        <v>9.5238095238095237</v>
      </c>
    </row>
    <row r="9" spans="1:3" s="26" customFormat="1">
      <c r="A9" s="915" t="s">
        <v>788</v>
      </c>
      <c r="B9" s="916">
        <v>1</v>
      </c>
      <c r="C9" s="917">
        <f>+B9/21*100</f>
        <v>4.7619047619047619</v>
      </c>
    </row>
  </sheetData>
  <printOptions horizontalCentered="1" verticalCentered="1"/>
  <pageMargins left="0.7" right="0.7" top="0.75" bottom="0.75" header="0.3" footer="0.3"/>
  <pageSetup paperSize="9" orientation="landscape" r:id="rId1"/>
  <headerFooter>
    <oddFooter>&amp;R&amp;P</oddFooter>
  </headerFooter>
</worksheet>
</file>

<file path=xl/worksheets/sheet1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zoomScaleNormal="100" workbookViewId="0">
      <selection activeCell="F30" sqref="F30"/>
    </sheetView>
  </sheetViews>
  <sheetFormatPr defaultRowHeight="15"/>
  <cols>
    <col min="1" max="1" width="38" customWidth="1"/>
    <col min="2" max="3" width="13" customWidth="1"/>
    <col min="4" max="4" width="11" customWidth="1"/>
    <col min="5" max="5" width="12.42578125" customWidth="1"/>
  </cols>
  <sheetData>
    <row r="1" spans="1:5">
      <c r="A1" s="316" t="s">
        <v>515</v>
      </c>
      <c r="B1" s="222"/>
      <c r="C1" s="222"/>
      <c r="D1" s="222"/>
      <c r="E1" s="222"/>
    </row>
    <row r="2" spans="1:5">
      <c r="A2" s="316"/>
      <c r="B2" s="222"/>
      <c r="C2" s="222"/>
      <c r="D2" s="222"/>
      <c r="E2" s="222"/>
    </row>
    <row r="3" spans="1:5">
      <c r="A3" s="1012" t="s">
        <v>22</v>
      </c>
      <c r="B3" s="989" t="s">
        <v>629</v>
      </c>
      <c r="C3" s="989"/>
      <c r="D3" s="989"/>
      <c r="E3" s="989"/>
    </row>
    <row r="4" spans="1:5" ht="26.25">
      <c r="A4" s="1013"/>
      <c r="B4" s="597" t="s">
        <v>95</v>
      </c>
      <c r="C4" s="597" t="s">
        <v>514</v>
      </c>
      <c r="D4" s="597" t="s">
        <v>36</v>
      </c>
      <c r="E4" s="597" t="s">
        <v>96</v>
      </c>
    </row>
    <row r="5" spans="1:5">
      <c r="A5" s="222" t="s">
        <v>97</v>
      </c>
      <c r="B5" s="233">
        <v>20</v>
      </c>
      <c r="C5" s="233">
        <v>21</v>
      </c>
      <c r="D5" s="233">
        <v>15</v>
      </c>
      <c r="E5" s="233">
        <v>21</v>
      </c>
    </row>
    <row r="6" spans="1:5">
      <c r="A6" s="222" t="s">
        <v>98</v>
      </c>
      <c r="B6" s="233">
        <v>8</v>
      </c>
      <c r="C6" s="233">
        <v>8</v>
      </c>
      <c r="D6" s="233">
        <v>4</v>
      </c>
      <c r="E6" s="233">
        <v>11</v>
      </c>
    </row>
    <row r="7" spans="1:5">
      <c r="A7" s="222" t="s">
        <v>26</v>
      </c>
      <c r="B7" s="233">
        <v>10</v>
      </c>
      <c r="C7" s="233">
        <v>19</v>
      </c>
      <c r="D7" s="233">
        <v>12</v>
      </c>
      <c r="E7" s="233">
        <v>19</v>
      </c>
    </row>
    <row r="8" spans="1:5">
      <c r="A8" s="222" t="s">
        <v>99</v>
      </c>
      <c r="B8" s="233">
        <v>0</v>
      </c>
      <c r="C8" s="233">
        <v>0</v>
      </c>
      <c r="D8" s="233">
        <v>0</v>
      </c>
      <c r="E8" s="233">
        <v>0</v>
      </c>
    </row>
    <row r="9" spans="1:5">
      <c r="A9" s="222" t="s">
        <v>27</v>
      </c>
      <c r="B9" s="233">
        <v>0</v>
      </c>
      <c r="C9" s="233">
        <v>1</v>
      </c>
      <c r="D9" s="233">
        <v>0</v>
      </c>
      <c r="E9" s="233">
        <v>0</v>
      </c>
    </row>
    <row r="10" spans="1:5">
      <c r="A10" s="222" t="s">
        <v>100</v>
      </c>
      <c r="B10" s="233">
        <v>1</v>
      </c>
      <c r="C10" s="233">
        <v>1</v>
      </c>
      <c r="D10" s="233">
        <v>1</v>
      </c>
      <c r="E10" s="233">
        <v>2</v>
      </c>
    </row>
    <row r="11" spans="1:5">
      <c r="A11" s="224" t="s">
        <v>4</v>
      </c>
      <c r="B11" s="766">
        <v>2</v>
      </c>
      <c r="C11" s="766">
        <v>1</v>
      </c>
      <c r="D11" s="766">
        <v>1</v>
      </c>
      <c r="E11" s="766">
        <v>1</v>
      </c>
    </row>
  </sheetData>
  <mergeCells count="2">
    <mergeCell ref="A3:A4"/>
    <mergeCell ref="B3:E3"/>
  </mergeCells>
  <printOptions horizontalCentered="1" verticalCentered="1"/>
  <pageMargins left="0.7" right="0.7" top="0.75" bottom="0.75" header="0.3" footer="0.3"/>
  <pageSetup paperSize="9" orientation="landscape" r:id="rId1"/>
  <headerFooter>
    <oddFooter>&amp;R&amp;P</oddFooter>
  </headerFooter>
</worksheet>
</file>

<file path=xl/worksheets/sheet1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zoomScaleNormal="100" workbookViewId="0">
      <selection activeCell="F30" sqref="F30"/>
    </sheetView>
  </sheetViews>
  <sheetFormatPr defaultRowHeight="15"/>
  <cols>
    <col min="1" max="1" width="41.85546875" customWidth="1"/>
    <col min="2" max="3" width="13" customWidth="1"/>
    <col min="4" max="4" width="11" customWidth="1"/>
    <col min="5" max="5" width="12.42578125" customWidth="1"/>
  </cols>
  <sheetData>
    <row r="1" spans="1:9">
      <c r="A1" s="316" t="s">
        <v>516</v>
      </c>
      <c r="B1" s="222"/>
      <c r="C1" s="222"/>
      <c r="D1" s="222"/>
      <c r="E1" s="222"/>
    </row>
    <row r="2" spans="1:9">
      <c r="A2" s="316"/>
      <c r="B2" s="222"/>
      <c r="C2" s="222"/>
      <c r="D2" s="222"/>
      <c r="E2" s="222"/>
    </row>
    <row r="3" spans="1:9">
      <c r="A3" s="1012" t="s">
        <v>22</v>
      </c>
      <c r="B3" s="1029" t="s">
        <v>373</v>
      </c>
      <c r="C3" s="1029"/>
      <c r="D3" s="1029"/>
      <c r="E3" s="1029"/>
    </row>
    <row r="4" spans="1:9" ht="26.25">
      <c r="A4" s="1013"/>
      <c r="B4" s="262" t="s">
        <v>95</v>
      </c>
      <c r="C4" s="262" t="s">
        <v>514</v>
      </c>
      <c r="D4" s="262" t="s">
        <v>36</v>
      </c>
      <c r="E4" s="262" t="s">
        <v>96</v>
      </c>
    </row>
    <row r="5" spans="1:9">
      <c r="A5" s="222" t="s">
        <v>97</v>
      </c>
      <c r="B5" s="419">
        <f>+'Tavola 3.1.1'!B5/21*100</f>
        <v>95.238095238095227</v>
      </c>
      <c r="C5" s="419">
        <f>+'Tavola 3.1.1'!C5/21*100</f>
        <v>100</v>
      </c>
      <c r="D5" s="419">
        <f>+'Tavola 3.1.1'!D5/21*100</f>
        <v>71.428571428571431</v>
      </c>
      <c r="E5" s="419">
        <f>+'Tavola 3.1.1'!E5/21*100</f>
        <v>100</v>
      </c>
    </row>
    <row r="6" spans="1:9">
      <c r="A6" s="222" t="s">
        <v>98</v>
      </c>
      <c r="B6" s="419">
        <f>+'Tavola 3.1.1'!B6/21*100</f>
        <v>38.095238095238095</v>
      </c>
      <c r="C6" s="419">
        <f>+'Tavola 3.1.1'!C6/21*100</f>
        <v>38.095238095238095</v>
      </c>
      <c r="D6" s="419">
        <f>+'Tavola 3.1.1'!D6/21*100</f>
        <v>19.047619047619047</v>
      </c>
      <c r="E6" s="419">
        <f>+'Tavola 3.1.1'!E6/21*100</f>
        <v>52.380952380952387</v>
      </c>
    </row>
    <row r="7" spans="1:9">
      <c r="A7" s="222" t="s">
        <v>26</v>
      </c>
      <c r="B7" s="419">
        <f>+'Tavola 3.1.1'!B7/21*100</f>
        <v>47.619047619047613</v>
      </c>
      <c r="C7" s="419">
        <f>+'Tavola 3.1.1'!C7/21*100</f>
        <v>90.476190476190482</v>
      </c>
      <c r="D7" s="419">
        <f>+'Tavola 3.1.1'!D7/21*100</f>
        <v>57.142857142857139</v>
      </c>
      <c r="E7" s="419">
        <f>+'Tavola 3.1.1'!E7/21*100</f>
        <v>90.476190476190482</v>
      </c>
    </row>
    <row r="8" spans="1:9">
      <c r="A8" s="222" t="s">
        <v>99</v>
      </c>
      <c r="B8" s="419">
        <f>+'Tavola 3.1.1'!B8/21*100</f>
        <v>0</v>
      </c>
      <c r="C8" s="419">
        <f>+'Tavola 3.1.1'!C8/21*100</f>
        <v>0</v>
      </c>
      <c r="D8" s="419">
        <f>+'Tavola 3.1.1'!D8/21*100</f>
        <v>0</v>
      </c>
      <c r="E8" s="419">
        <f>+'Tavola 3.1.1'!E8/21*100</f>
        <v>0</v>
      </c>
    </row>
    <row r="9" spans="1:9">
      <c r="A9" s="222" t="s">
        <v>27</v>
      </c>
      <c r="B9" s="419">
        <f>+'Tavola 3.1.1'!B9/21*100</f>
        <v>0</v>
      </c>
      <c r="C9" s="419">
        <f>+'Tavola 3.1.1'!C9/21*100</f>
        <v>4.7619047619047619</v>
      </c>
      <c r="D9" s="419">
        <f>+'Tavola 3.1.1'!D9/21*100</f>
        <v>0</v>
      </c>
      <c r="E9" s="419">
        <f>+'Tavola 3.1.1'!E9/21*100</f>
        <v>0</v>
      </c>
    </row>
    <row r="10" spans="1:9">
      <c r="A10" s="222" t="s">
        <v>100</v>
      </c>
      <c r="B10" s="419">
        <f>+'Tavola 3.1.1'!B10/21*100</f>
        <v>4.7619047619047619</v>
      </c>
      <c r="C10" s="419">
        <f>+'Tavola 3.1.1'!C10/21*100</f>
        <v>4.7619047619047619</v>
      </c>
      <c r="D10" s="419">
        <f>+'Tavola 3.1.1'!D10/21*100</f>
        <v>4.7619047619047619</v>
      </c>
      <c r="E10" s="419">
        <f>+'Tavola 3.1.1'!E10/21*100</f>
        <v>9.5238095238095237</v>
      </c>
    </row>
    <row r="11" spans="1:9">
      <c r="A11" s="224" t="s">
        <v>4</v>
      </c>
      <c r="B11" s="420">
        <f>+'Tavola 3.1.1'!B11/21*100</f>
        <v>9.5238095238095237</v>
      </c>
      <c r="C11" s="420">
        <f>+'Tavola 3.1.1'!C11/21*100</f>
        <v>4.7619047619047619</v>
      </c>
      <c r="D11" s="420">
        <f>+'Tavola 3.1.1'!D11/21*100</f>
        <v>4.7619047619047619</v>
      </c>
      <c r="E11" s="420">
        <f>+'Tavola 3.1.1'!E11/21*100</f>
        <v>4.7619047619047619</v>
      </c>
    </row>
    <row r="13" spans="1:9">
      <c r="I13" s="75"/>
    </row>
    <row r="14" spans="1:9">
      <c r="I14" s="75"/>
    </row>
  </sheetData>
  <mergeCells count="2">
    <mergeCell ref="A3:A4"/>
    <mergeCell ref="B3:E3"/>
  </mergeCells>
  <printOptions horizontalCentered="1" verticalCentered="1"/>
  <pageMargins left="0.7" right="0.7" top="0.75" bottom="0.75" header="0.3" footer="0.3"/>
  <pageSetup paperSize="9" orientation="landscape" r:id="rId1"/>
  <headerFooter>
    <oddFooter>&amp;R&amp;P</oddFooter>
  </headerFooter>
</worksheet>
</file>

<file path=xl/worksheets/sheet10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zoomScaleNormal="100" workbookViewId="0">
      <selection activeCell="F30" sqref="F30"/>
    </sheetView>
  </sheetViews>
  <sheetFormatPr defaultRowHeight="15"/>
  <cols>
    <col min="1" max="1" width="52.140625" customWidth="1"/>
    <col min="2" max="2" width="16.7109375" customWidth="1"/>
    <col min="3" max="3" width="17.140625" customWidth="1"/>
    <col min="4" max="4" width="11" customWidth="1"/>
    <col min="5" max="5" width="12.42578125" customWidth="1"/>
  </cols>
  <sheetData>
    <row r="1" spans="1:10" s="227" customFormat="1" ht="12.75">
      <c r="A1" s="609" t="s">
        <v>630</v>
      </c>
      <c r="B1" s="222"/>
      <c r="C1" s="222"/>
      <c r="I1" s="424"/>
      <c r="J1" s="423"/>
    </row>
    <row r="2" spans="1:10" s="227" customFormat="1" ht="12.75">
      <c r="A2" s="609"/>
      <c r="B2" s="222"/>
      <c r="C2" s="222"/>
      <c r="I2" s="424"/>
      <c r="J2" s="423"/>
    </row>
    <row r="3" spans="1:10" s="227" customFormat="1" ht="12.75">
      <c r="A3" s="457" t="s">
        <v>69</v>
      </c>
      <c r="B3" s="458" t="s">
        <v>35</v>
      </c>
      <c r="C3" s="459" t="s">
        <v>12</v>
      </c>
      <c r="I3" s="425"/>
      <c r="J3" s="423"/>
    </row>
    <row r="4" spans="1:10" s="227" customFormat="1" ht="12.75">
      <c r="A4" s="460" t="s">
        <v>335</v>
      </c>
      <c r="B4" s="461">
        <v>7</v>
      </c>
      <c r="C4" s="610">
        <f>+B4/20*100</f>
        <v>35</v>
      </c>
      <c r="I4" s="425"/>
      <c r="J4" s="423"/>
    </row>
    <row r="5" spans="1:10" s="227" customFormat="1" ht="12.75">
      <c r="A5" s="460" t="s">
        <v>336</v>
      </c>
      <c r="B5" s="461">
        <v>3</v>
      </c>
      <c r="C5" s="610">
        <f>+B5/20*100</f>
        <v>15</v>
      </c>
      <c r="I5" s="425"/>
      <c r="J5" s="423"/>
    </row>
    <row r="6" spans="1:10" s="227" customFormat="1" ht="12.75">
      <c r="A6" s="460" t="s">
        <v>554</v>
      </c>
      <c r="B6" s="461">
        <v>3</v>
      </c>
      <c r="C6" s="610">
        <f>+B6/20*100</f>
        <v>15</v>
      </c>
      <c r="I6" s="425"/>
      <c r="J6" s="423"/>
    </row>
    <row r="7" spans="1:10" s="227" customFormat="1" ht="12.75">
      <c r="A7" s="460" t="s">
        <v>9</v>
      </c>
      <c r="B7" s="461">
        <v>7</v>
      </c>
      <c r="C7" s="610">
        <f>+B7/20*100</f>
        <v>35</v>
      </c>
      <c r="I7" s="426"/>
      <c r="J7" s="423"/>
    </row>
    <row r="8" spans="1:10" s="227" customFormat="1" ht="12.75">
      <c r="A8" s="427" t="s">
        <v>5</v>
      </c>
      <c r="B8" s="428">
        <v>20</v>
      </c>
      <c r="C8" s="611">
        <f>+B8/20*100</f>
        <v>100</v>
      </c>
      <c r="I8" s="426"/>
      <c r="J8" s="423"/>
    </row>
    <row r="9" spans="1:10" s="227" customFormat="1" ht="15" customHeight="1">
      <c r="C9" s="612"/>
      <c r="I9" s="426"/>
      <c r="J9" s="423"/>
    </row>
    <row r="10" spans="1:10">
      <c r="I10" s="75"/>
    </row>
  </sheetData>
  <printOptions horizontalCentered="1" verticalCentered="1"/>
  <pageMargins left="0.7" right="0.7" top="0.75" bottom="0.75" header="0.3" footer="0.3"/>
  <pageSetup paperSize="9" orientation="landscape" r:id="rId1"/>
  <headerFooter>
    <oddFooter>&amp;R&amp;P</oddFooter>
  </headerFooter>
</worksheet>
</file>

<file path=xl/worksheets/sheet10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"/>
  <sheetViews>
    <sheetView zoomScaleNormal="100" workbookViewId="0">
      <selection activeCell="F30" sqref="F30"/>
    </sheetView>
  </sheetViews>
  <sheetFormatPr defaultRowHeight="15"/>
  <sheetData>
    <row r="1" spans="1:3" ht="21">
      <c r="A1" s="421" t="s">
        <v>517</v>
      </c>
      <c r="B1" s="422"/>
      <c r="C1" s="422"/>
    </row>
  </sheetData>
  <printOptions verticalCentered="1"/>
  <pageMargins left="0.7" right="0.7" top="0.75" bottom="0.75" header="0.3" footer="0.3"/>
  <pageSetup paperSize="9" orientation="landscape" r:id="rId1"/>
  <headerFooter>
    <oddFooter>&amp;R&amp;P</oddFooter>
  </headerFooter>
</worksheet>
</file>

<file path=xl/worksheets/sheet10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"/>
  <sheetViews>
    <sheetView zoomScaleNormal="100" workbookViewId="0">
      <selection activeCell="F30" sqref="F30"/>
    </sheetView>
  </sheetViews>
  <sheetFormatPr defaultRowHeight="15"/>
  <cols>
    <col min="1" max="1" width="31.5703125" customWidth="1"/>
  </cols>
  <sheetData>
    <row r="1" spans="1:14" s="228" customFormat="1" ht="15" customHeight="1">
      <c r="A1" s="439" t="s">
        <v>518</v>
      </c>
    </row>
    <row r="2" spans="1:14" s="228" customFormat="1" ht="15" customHeight="1">
      <c r="A2" s="439" t="s">
        <v>519</v>
      </c>
    </row>
    <row r="3" spans="1:14" s="228" customFormat="1" ht="15" customHeight="1">
      <c r="A3" s="439"/>
    </row>
    <row r="4" spans="1:14" s="228" customFormat="1" ht="15" customHeight="1">
      <c r="A4" s="440" t="s">
        <v>294</v>
      </c>
      <c r="B4" s="441" t="s">
        <v>35</v>
      </c>
      <c r="C4" s="462" t="s">
        <v>12</v>
      </c>
      <c r="J4" s="429"/>
      <c r="K4" s="429"/>
      <c r="L4" s="429"/>
      <c r="M4" s="429"/>
      <c r="N4" s="429"/>
    </row>
    <row r="5" spans="1:14" s="228" customFormat="1" ht="15" customHeight="1">
      <c r="A5" s="442" t="s">
        <v>28</v>
      </c>
      <c r="B5" s="443">
        <v>17</v>
      </c>
      <c r="C5" s="463">
        <v>80.952380952380949</v>
      </c>
      <c r="I5" s="429"/>
      <c r="M5" s="430"/>
      <c r="N5" s="429"/>
    </row>
    <row r="6" spans="1:14" s="228" customFormat="1" ht="15" customHeight="1">
      <c r="A6" s="442" t="s">
        <v>9</v>
      </c>
      <c r="B6" s="443">
        <v>4</v>
      </c>
      <c r="C6" s="463">
        <v>19.047619047619047</v>
      </c>
      <c r="I6" s="433"/>
      <c r="M6" s="444"/>
      <c r="N6" s="429"/>
    </row>
    <row r="7" spans="1:14" s="228" customFormat="1" ht="15" customHeight="1">
      <c r="A7" s="431" t="s">
        <v>5</v>
      </c>
      <c r="B7" s="432">
        <v>21</v>
      </c>
      <c r="C7" s="464">
        <v>100</v>
      </c>
      <c r="I7" s="429"/>
      <c r="M7" s="444"/>
      <c r="N7" s="429"/>
    </row>
  </sheetData>
  <sortState ref="A12:C16">
    <sortCondition descending="1" ref="B12:B16"/>
  </sortState>
  <printOptions horizontalCentered="1" verticalCentered="1"/>
  <pageMargins left="0.7" right="0.7" top="0.75" bottom="0.75" header="0.3" footer="0.3"/>
  <pageSetup paperSize="9" orientation="landscape" r:id="rId1"/>
  <headerFooter>
    <oddFooter>&amp;R&amp;P</oddFooter>
  </headerFooter>
</worksheet>
</file>

<file path=xl/worksheets/sheet10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zoomScaleNormal="100" workbookViewId="0">
      <selection activeCell="F30" sqref="F30"/>
    </sheetView>
  </sheetViews>
  <sheetFormatPr defaultRowHeight="15"/>
  <cols>
    <col min="1" max="1" width="44.85546875" customWidth="1"/>
    <col min="3" max="3" width="17.28515625" customWidth="1"/>
  </cols>
  <sheetData>
    <row r="1" spans="1:14" s="228" customFormat="1" ht="15" customHeight="1">
      <c r="A1" s="439" t="s">
        <v>520</v>
      </c>
      <c r="I1" s="429"/>
      <c r="M1" s="445"/>
      <c r="N1" s="429"/>
    </row>
    <row r="2" spans="1:14" s="228" customFormat="1" ht="15" customHeight="1">
      <c r="A2" s="439" t="s">
        <v>724</v>
      </c>
      <c r="I2" s="429"/>
      <c r="M2" s="445"/>
      <c r="N2" s="429"/>
    </row>
    <row r="3" spans="1:14" s="228" customFormat="1" ht="15" customHeight="1">
      <c r="A3" s="439"/>
      <c r="I3" s="429"/>
      <c r="M3" s="445"/>
      <c r="N3" s="429"/>
    </row>
    <row r="4" spans="1:14" s="228" customFormat="1" ht="15" customHeight="1">
      <c r="A4" s="440" t="s">
        <v>295</v>
      </c>
      <c r="B4" s="441" t="s">
        <v>35</v>
      </c>
      <c r="C4" s="465" t="s">
        <v>12</v>
      </c>
    </row>
    <row r="5" spans="1:14" s="228" customFormat="1" ht="15" customHeight="1">
      <c r="A5" s="442" t="s">
        <v>337</v>
      </c>
      <c r="B5" s="443">
        <v>15</v>
      </c>
      <c r="C5" s="466">
        <f t="shared" ref="C5:C10" si="0">+B5/16*100</f>
        <v>93.75</v>
      </c>
      <c r="J5" s="439"/>
      <c r="K5" s="429"/>
      <c r="L5" s="429"/>
      <c r="M5" s="429"/>
    </row>
    <row r="6" spans="1:14" s="228" customFormat="1" ht="15" customHeight="1">
      <c r="A6" s="442" t="s">
        <v>338</v>
      </c>
      <c r="B6" s="443">
        <v>11</v>
      </c>
      <c r="C6" s="466">
        <f t="shared" si="0"/>
        <v>68.75</v>
      </c>
      <c r="J6" s="429"/>
      <c r="K6" s="429"/>
      <c r="L6" s="433"/>
      <c r="M6" s="433"/>
    </row>
    <row r="7" spans="1:14" s="228" customFormat="1" ht="15" customHeight="1">
      <c r="A7" s="442" t="s">
        <v>101</v>
      </c>
      <c r="B7" s="443">
        <v>10</v>
      </c>
      <c r="C7" s="466">
        <f t="shared" si="0"/>
        <v>62.5</v>
      </c>
      <c r="J7" s="429"/>
    </row>
    <row r="8" spans="1:14" s="228" customFormat="1" ht="15" customHeight="1">
      <c r="A8" s="442" t="s">
        <v>103</v>
      </c>
      <c r="B8" s="443">
        <v>7</v>
      </c>
      <c r="C8" s="466">
        <f t="shared" si="0"/>
        <v>43.75</v>
      </c>
      <c r="J8" s="433"/>
    </row>
    <row r="9" spans="1:14" s="228" customFormat="1" ht="15" customHeight="1">
      <c r="A9" s="442" t="s">
        <v>102</v>
      </c>
      <c r="B9" s="443">
        <v>1</v>
      </c>
      <c r="C9" s="466">
        <f t="shared" si="0"/>
        <v>6.25</v>
      </c>
      <c r="J9" s="429"/>
    </row>
    <row r="10" spans="1:14" s="228" customFormat="1" ht="15" customHeight="1">
      <c r="A10" s="446" t="s">
        <v>4</v>
      </c>
      <c r="B10" s="447">
        <v>1</v>
      </c>
      <c r="C10" s="470">
        <f t="shared" si="0"/>
        <v>6.25</v>
      </c>
      <c r="J10" s="429"/>
    </row>
    <row r="11" spans="1:14" s="228" customFormat="1" ht="15" customHeight="1">
      <c r="A11" s="448"/>
      <c r="J11" s="429"/>
    </row>
  </sheetData>
  <printOptions horizontalCentered="1" verticalCentered="1"/>
  <pageMargins left="0.7" right="0.7" top="0.75" bottom="0.75" header="0.3" footer="0.3"/>
  <pageSetup paperSize="9" orientation="landscape" r:id="rId1"/>
  <headerFooter>
    <oddFooter>&amp;R&amp;P</oddFooter>
  </headerFooter>
</worksheet>
</file>

<file path=xl/worksheets/sheet10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"/>
  <sheetViews>
    <sheetView zoomScaleNormal="100" workbookViewId="0">
      <selection activeCell="F30" sqref="F30"/>
    </sheetView>
  </sheetViews>
  <sheetFormatPr defaultRowHeight="15"/>
  <sheetData>
    <row r="1" spans="1:3" ht="21">
      <c r="A1" s="421" t="s">
        <v>467</v>
      </c>
      <c r="B1" s="422"/>
      <c r="C1" s="422"/>
    </row>
  </sheetData>
  <printOptions verticalCentered="1"/>
  <pageMargins left="0.7" right="0.7" top="0.75" bottom="0.75" header="0.3" footer="0.3"/>
  <pageSetup paperSize="9" orientation="landscape" r:id="rId1"/>
  <headerFooter>
    <oddFooter>&amp;R&amp;P</oddFooter>
  </headerFooter>
</worksheet>
</file>

<file path=xl/worksheets/sheet10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zoomScaleNormal="100" workbookViewId="0">
      <selection activeCell="F30" sqref="F30"/>
    </sheetView>
  </sheetViews>
  <sheetFormatPr defaultRowHeight="15"/>
  <cols>
    <col min="1" max="1" width="33" customWidth="1"/>
    <col min="2" max="2" width="14.28515625" customWidth="1"/>
    <col min="3" max="3" width="14.42578125" customWidth="1"/>
  </cols>
  <sheetData>
    <row r="1" spans="1:13" s="228" customFormat="1" ht="15" customHeight="1">
      <c r="A1" s="471" t="s">
        <v>521</v>
      </c>
      <c r="B1" s="222"/>
      <c r="C1" s="222"/>
      <c r="J1" s="433"/>
      <c r="K1" s="429"/>
      <c r="L1" s="443"/>
      <c r="M1" s="444"/>
    </row>
    <row r="2" spans="1:13" s="228" customFormat="1" ht="15" customHeight="1">
      <c r="A2" s="471" t="s">
        <v>522</v>
      </c>
      <c r="B2" s="222"/>
      <c r="C2" s="222"/>
      <c r="J2" s="433"/>
      <c r="K2" s="429"/>
      <c r="L2" s="443"/>
      <c r="M2" s="444"/>
    </row>
    <row r="3" spans="1:13" s="228" customFormat="1" ht="15" customHeight="1">
      <c r="A3" s="472"/>
      <c r="B3" s="222"/>
      <c r="C3" s="222"/>
      <c r="J3" s="429"/>
      <c r="K3" s="429"/>
      <c r="L3" s="429"/>
      <c r="M3" s="429"/>
    </row>
    <row r="4" spans="1:13" s="228" customFormat="1" ht="25.5">
      <c r="A4" s="449" t="s">
        <v>296</v>
      </c>
      <c r="B4" s="232" t="s">
        <v>35</v>
      </c>
      <c r="C4" s="474" t="s">
        <v>524</v>
      </c>
      <c r="J4" s="429"/>
      <c r="K4" s="429"/>
      <c r="L4" s="429"/>
      <c r="M4" s="429"/>
    </row>
    <row r="5" spans="1:13" s="228" customFormat="1" ht="15" customHeight="1">
      <c r="A5" s="222" t="s">
        <v>297</v>
      </c>
      <c r="B5" s="222">
        <v>20</v>
      </c>
      <c r="C5" s="273">
        <f>+B5/21*100</f>
        <v>95.238095238095227</v>
      </c>
    </row>
    <row r="6" spans="1:13" s="228" customFormat="1" ht="15" customHeight="1">
      <c r="A6" s="222" t="s">
        <v>298</v>
      </c>
      <c r="B6" s="222">
        <v>4</v>
      </c>
      <c r="C6" s="273">
        <f>+B6/21*100</f>
        <v>19.047619047619047</v>
      </c>
    </row>
    <row r="7" spans="1:13" s="228" customFormat="1" ht="15" customHeight="1">
      <c r="A7" s="224" t="s">
        <v>299</v>
      </c>
      <c r="B7" s="224">
        <v>1</v>
      </c>
      <c r="C7" s="470">
        <f>+B7/21*100</f>
        <v>4.7619047619047619</v>
      </c>
    </row>
    <row r="8" spans="1:13" s="228" customFormat="1" ht="15" customHeight="1">
      <c r="A8" s="222"/>
      <c r="B8" s="222"/>
      <c r="C8" s="222"/>
    </row>
  </sheetData>
  <printOptions horizontalCentered="1" verticalCentered="1"/>
  <pageMargins left="0.7" right="0.7" top="0.75" bottom="0.75" header="0.3" footer="0.3"/>
  <pageSetup paperSize="9" orientation="landscape" r:id="rId1"/>
  <headerFooter>
    <oddFooter>&amp;R&amp;P</oddFooter>
  </headerFooter>
</worksheet>
</file>

<file path=xl/worksheets/sheet10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"/>
  <sheetViews>
    <sheetView zoomScaleNormal="100" workbookViewId="0">
      <selection activeCell="F30" sqref="F30"/>
    </sheetView>
  </sheetViews>
  <sheetFormatPr defaultRowHeight="15"/>
  <cols>
    <col min="1" max="1" width="37.28515625" customWidth="1"/>
    <col min="2" max="2" width="18.42578125" customWidth="1"/>
    <col min="3" max="3" width="14.85546875" customWidth="1"/>
  </cols>
  <sheetData>
    <row r="1" spans="1:3" s="228" customFormat="1" ht="15" customHeight="1">
      <c r="A1" s="471" t="s">
        <v>523</v>
      </c>
      <c r="B1" s="222"/>
      <c r="C1" s="222"/>
    </row>
    <row r="2" spans="1:3" s="228" customFormat="1" ht="15" customHeight="1">
      <c r="A2" s="471" t="s">
        <v>631</v>
      </c>
      <c r="B2" s="222"/>
      <c r="C2" s="222"/>
    </row>
    <row r="3" spans="1:3" s="228" customFormat="1" ht="15" customHeight="1">
      <c r="A3" s="472"/>
      <c r="B3" s="222"/>
      <c r="C3" s="222"/>
    </row>
    <row r="4" spans="1:3" s="228" customFormat="1" ht="25.5">
      <c r="A4" s="449" t="s">
        <v>288</v>
      </c>
      <c r="B4" s="232" t="s">
        <v>35</v>
      </c>
      <c r="C4" s="474" t="s">
        <v>632</v>
      </c>
    </row>
    <row r="5" spans="1:3" s="228" customFormat="1" ht="15" customHeight="1">
      <c r="A5" s="450" t="s">
        <v>300</v>
      </c>
      <c r="B5" s="233">
        <v>11</v>
      </c>
      <c r="C5" s="419">
        <f>+B5/21*100</f>
        <v>52.380952380952387</v>
      </c>
    </row>
    <row r="6" spans="1:3" s="228" customFormat="1" ht="15" customHeight="1">
      <c r="A6" s="450" t="s">
        <v>301</v>
      </c>
      <c r="B6" s="233">
        <v>10</v>
      </c>
      <c r="C6" s="419">
        <f t="shared" ref="C6:C11" si="0">+B6/21*100</f>
        <v>47.619047619047613</v>
      </c>
    </row>
    <row r="7" spans="1:3" s="228" customFormat="1" ht="15" customHeight="1">
      <c r="A7" s="450" t="s">
        <v>302</v>
      </c>
      <c r="B7" s="233">
        <v>8</v>
      </c>
      <c r="C7" s="419">
        <f t="shared" si="0"/>
        <v>38.095238095238095</v>
      </c>
    </row>
    <row r="8" spans="1:3" s="228" customFormat="1" ht="15" customHeight="1">
      <c r="A8" s="450" t="s">
        <v>303</v>
      </c>
      <c r="B8" s="233">
        <v>3</v>
      </c>
      <c r="C8" s="419">
        <f t="shared" si="0"/>
        <v>14.285714285714285</v>
      </c>
    </row>
    <row r="9" spans="1:3" s="228" customFormat="1" ht="15" customHeight="1">
      <c r="A9" s="450" t="s">
        <v>304</v>
      </c>
      <c r="B9" s="233">
        <v>3</v>
      </c>
      <c r="C9" s="419">
        <f t="shared" si="0"/>
        <v>14.285714285714285</v>
      </c>
    </row>
    <row r="10" spans="1:3" s="228" customFormat="1" ht="15" customHeight="1">
      <c r="A10" s="450" t="s">
        <v>305</v>
      </c>
      <c r="B10" s="233">
        <v>3</v>
      </c>
      <c r="C10" s="419">
        <f t="shared" si="0"/>
        <v>14.285714285714285</v>
      </c>
    </row>
    <row r="11" spans="1:3" s="228" customFormat="1" ht="15" customHeight="1">
      <c r="A11" s="475" t="s">
        <v>306</v>
      </c>
      <c r="B11" s="300">
        <v>2</v>
      </c>
      <c r="C11" s="420">
        <f t="shared" si="0"/>
        <v>9.5238095238095237</v>
      </c>
    </row>
  </sheetData>
  <printOptions horizontalCentered="1" verticalCentered="1"/>
  <pageMargins left="0.7" right="0.7" top="0.75" bottom="0.75" header="0.3" footer="0.3"/>
  <pageSetup paperSize="9" orientation="landscape" r:id="rId1"/>
  <headerFooter>
    <oddFooter>&amp;R&amp;P</oddFooter>
  </headerFooter>
</worksheet>
</file>

<file path=xl/worksheets/sheet10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"/>
  <sheetViews>
    <sheetView zoomScaleNormal="100" workbookViewId="0">
      <selection activeCell="F30" sqref="F30"/>
    </sheetView>
  </sheetViews>
  <sheetFormatPr defaultRowHeight="15"/>
  <cols>
    <col min="1" max="1" width="40.7109375" customWidth="1"/>
    <col min="2" max="3" width="12.42578125" customWidth="1"/>
  </cols>
  <sheetData>
    <row r="1" spans="1:14" s="228" customFormat="1" ht="15" customHeight="1">
      <c r="A1" s="473" t="s">
        <v>525</v>
      </c>
      <c r="B1" s="222"/>
      <c r="C1" s="222"/>
    </row>
    <row r="2" spans="1:14" s="228" customFormat="1" ht="15" customHeight="1">
      <c r="A2" s="473" t="s">
        <v>526</v>
      </c>
      <c r="B2" s="222"/>
      <c r="C2" s="222"/>
    </row>
    <row r="3" spans="1:14" s="228" customFormat="1" ht="15" customHeight="1">
      <c r="A3" s="473"/>
      <c r="B3" s="222"/>
      <c r="C3" s="222"/>
    </row>
    <row r="4" spans="1:14" s="228" customFormat="1" ht="15" customHeight="1">
      <c r="A4" s="451" t="s">
        <v>633</v>
      </c>
      <c r="B4" s="434" t="s">
        <v>35</v>
      </c>
      <c r="C4" s="467" t="s">
        <v>12</v>
      </c>
      <c r="H4" s="436"/>
      <c r="L4" s="435"/>
      <c r="M4" s="435"/>
      <c r="N4" s="436"/>
    </row>
    <row r="5" spans="1:14" s="228" customFormat="1" ht="15" customHeight="1">
      <c r="A5" s="452" t="s">
        <v>10</v>
      </c>
      <c r="B5" s="453">
        <v>5</v>
      </c>
      <c r="C5" s="468">
        <v>23.80952380952381</v>
      </c>
      <c r="H5" s="455"/>
      <c r="L5" s="454"/>
      <c r="M5" s="454"/>
      <c r="N5" s="436"/>
    </row>
    <row r="6" spans="1:14" s="228" customFormat="1" ht="15" customHeight="1">
      <c r="A6" s="452" t="s">
        <v>9</v>
      </c>
      <c r="B6" s="453">
        <v>16</v>
      </c>
      <c r="C6" s="468">
        <v>76.19047619047619</v>
      </c>
      <c r="H6" s="436"/>
      <c r="L6" s="454"/>
      <c r="M6" s="454"/>
      <c r="N6" s="436"/>
    </row>
    <row r="7" spans="1:14" s="228" customFormat="1" ht="15" customHeight="1">
      <c r="A7" s="437" t="s">
        <v>5</v>
      </c>
      <c r="B7" s="438">
        <v>21</v>
      </c>
      <c r="C7" s="469">
        <v>100</v>
      </c>
      <c r="H7" s="436"/>
      <c r="L7" s="454"/>
      <c r="M7" s="456"/>
      <c r="N7" s="436"/>
    </row>
  </sheetData>
  <printOptions horizontalCentered="1" verticalCentered="1"/>
  <pageMargins left="0.7" right="0.7" top="0.75" bottom="0.75" header="0.3" footer="0.3"/>
  <pageSetup paperSize="9" orientation="landscape" r:id="rId1"/>
  <headerFooter>
    <oddFooter>&amp;R&amp;P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zoomScaleNormal="100" workbookViewId="0">
      <selection activeCell="F30" sqref="F30"/>
    </sheetView>
  </sheetViews>
  <sheetFormatPr defaultRowHeight="15"/>
  <cols>
    <col min="1" max="1" width="69.42578125" customWidth="1"/>
    <col min="2" max="2" width="12" customWidth="1"/>
    <col min="3" max="3" width="10.42578125" customWidth="1"/>
  </cols>
  <sheetData>
    <row r="1" spans="1:7">
      <c r="A1" s="237" t="s">
        <v>786</v>
      </c>
    </row>
    <row r="2" spans="1:7">
      <c r="A2" s="315"/>
      <c r="B2" s="24"/>
      <c r="C2" s="24"/>
    </row>
    <row r="3" spans="1:7" s="1" customFormat="1">
      <c r="A3" s="242"/>
      <c r="B3" s="24"/>
      <c r="C3" s="24"/>
    </row>
    <row r="4" spans="1:7">
      <c r="A4" s="163" t="s">
        <v>18</v>
      </c>
      <c r="B4" s="243" t="s">
        <v>35</v>
      </c>
      <c r="C4" s="244" t="s">
        <v>12</v>
      </c>
    </row>
    <row r="5" spans="1:7">
      <c r="A5" s="245" t="s">
        <v>14</v>
      </c>
      <c r="B5" s="911">
        <v>9</v>
      </c>
      <c r="C5" s="918">
        <f>+B5/21*100</f>
        <v>42.857142857142854</v>
      </c>
      <c r="E5" s="385"/>
      <c r="F5" s="911"/>
      <c r="G5" s="911"/>
    </row>
    <row r="6" spans="1:7">
      <c r="A6" s="385" t="s">
        <v>789</v>
      </c>
      <c r="B6" s="911">
        <v>6</v>
      </c>
      <c r="C6" s="918">
        <f t="shared" ref="C6:C11" si="0">+B6/21*100</f>
        <v>28.571428571428569</v>
      </c>
      <c r="D6" s="76"/>
      <c r="E6" s="385"/>
      <c r="F6" s="911"/>
      <c r="G6" s="911"/>
    </row>
    <row r="7" spans="1:7">
      <c r="A7" s="245" t="s">
        <v>787</v>
      </c>
      <c r="B7" s="911">
        <v>2</v>
      </c>
      <c r="C7" s="918">
        <f t="shared" si="0"/>
        <v>9.5238095238095237</v>
      </c>
      <c r="E7" s="385"/>
      <c r="F7" s="911"/>
      <c r="G7" s="911"/>
    </row>
    <row r="8" spans="1:7">
      <c r="A8" s="245" t="s">
        <v>15</v>
      </c>
      <c r="B8" s="911">
        <v>2</v>
      </c>
      <c r="C8" s="918">
        <f t="shared" si="0"/>
        <v>9.5238095238095237</v>
      </c>
      <c r="D8" s="76"/>
      <c r="E8" s="385"/>
      <c r="F8" s="911"/>
      <c r="G8" s="911"/>
    </row>
    <row r="9" spans="1:7">
      <c r="A9" s="245" t="s">
        <v>16</v>
      </c>
      <c r="B9" s="911">
        <v>1</v>
      </c>
      <c r="C9" s="918">
        <f t="shared" si="0"/>
        <v>4.7619047619047619</v>
      </c>
      <c r="E9" s="385"/>
      <c r="F9" s="911"/>
      <c r="G9" s="911"/>
    </row>
    <row r="10" spans="1:7" ht="15.75" customHeight="1">
      <c r="A10" s="912" t="s">
        <v>788</v>
      </c>
      <c r="B10" s="911">
        <v>1</v>
      </c>
      <c r="C10" s="918">
        <f t="shared" si="0"/>
        <v>4.7619047619047619</v>
      </c>
      <c r="E10" s="385"/>
      <c r="F10" s="911"/>
      <c r="G10" s="911"/>
    </row>
    <row r="11" spans="1:7">
      <c r="A11" s="913" t="s">
        <v>491</v>
      </c>
      <c r="B11" s="914">
        <f>SUM(B5:B10)</f>
        <v>21</v>
      </c>
      <c r="C11" s="919">
        <f t="shared" si="0"/>
        <v>100</v>
      </c>
      <c r="E11" s="385"/>
      <c r="F11" s="911"/>
      <c r="G11" s="911"/>
    </row>
    <row r="12" spans="1:7" s="26" customFormat="1">
      <c r="A12" s="887"/>
      <c r="E12" s="385"/>
      <c r="F12" s="911"/>
      <c r="G12" s="911"/>
    </row>
    <row r="13" spans="1:7">
      <c r="E13" s="385"/>
      <c r="F13" s="911"/>
      <c r="G13" s="911"/>
    </row>
  </sheetData>
  <printOptions horizontalCentered="1" verticalCentered="1"/>
  <pageMargins left="0.7" right="0.7" top="0.75" bottom="0.75" header="0.3" footer="0.3"/>
  <pageSetup paperSize="9" orientation="landscape" r:id="rId1"/>
  <headerFooter>
    <oddFooter>&amp;R&amp;P</oddFooter>
  </headerFooter>
</worksheet>
</file>

<file path=xl/worksheets/sheet1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"/>
  <sheetViews>
    <sheetView zoomScaleNormal="100" workbookViewId="0">
      <selection activeCell="F30" sqref="F30"/>
    </sheetView>
  </sheetViews>
  <sheetFormatPr defaultRowHeight="15"/>
  <sheetData>
    <row r="1" spans="1:3" ht="21">
      <c r="A1" s="421" t="s">
        <v>468</v>
      </c>
      <c r="B1" s="422"/>
      <c r="C1" s="422"/>
    </row>
  </sheetData>
  <printOptions verticalCentered="1"/>
  <pageMargins left="0.7" right="0.7" top="0.75" bottom="0.75" header="0.3" footer="0.3"/>
  <pageSetup paperSize="9" orientation="landscape" r:id="rId1"/>
  <headerFooter>
    <oddFooter>&amp;R&amp;P</oddFooter>
  </headerFooter>
</worksheet>
</file>

<file path=xl/worksheets/sheet1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"/>
  <sheetViews>
    <sheetView zoomScaleNormal="100" workbookViewId="0">
      <selection activeCell="F30" sqref="F30"/>
    </sheetView>
  </sheetViews>
  <sheetFormatPr defaultRowHeight="15"/>
  <cols>
    <col min="1" max="1" width="44.85546875" customWidth="1"/>
    <col min="2" max="2" width="13" customWidth="1"/>
    <col min="3" max="3" width="13.140625" customWidth="1"/>
  </cols>
  <sheetData>
    <row r="1" spans="1:16">
      <c r="A1" s="615" t="s">
        <v>635</v>
      </c>
      <c r="B1" s="222"/>
      <c r="C1" s="222"/>
      <c r="D1" s="222"/>
    </row>
    <row r="2" spans="1:16">
      <c r="A2" s="615" t="s">
        <v>636</v>
      </c>
      <c r="B2" s="222"/>
      <c r="C2" s="222"/>
      <c r="D2" s="222"/>
    </row>
    <row r="3" spans="1:16">
      <c r="A3" s="615" t="s">
        <v>637</v>
      </c>
      <c r="B3" s="222"/>
      <c r="C3" s="222"/>
      <c r="D3" s="222"/>
    </row>
    <row r="4" spans="1:16">
      <c r="A4" s="621"/>
      <c r="B4" s="222"/>
      <c r="C4" s="222"/>
      <c r="D4" s="222"/>
    </row>
    <row r="5" spans="1:16">
      <c r="A5" s="622" t="s">
        <v>307</v>
      </c>
      <c r="B5" s="623" t="s">
        <v>35</v>
      </c>
      <c r="C5" s="628" t="s">
        <v>12</v>
      </c>
      <c r="D5" s="222"/>
    </row>
    <row r="6" spans="1:16">
      <c r="A6" s="624" t="s">
        <v>105</v>
      </c>
      <c r="B6" s="625">
        <v>16</v>
      </c>
      <c r="C6" s="629">
        <f>+B6/21*100</f>
        <v>76.19047619047619</v>
      </c>
      <c r="D6" s="222"/>
      <c r="G6" s="78"/>
      <c r="H6" s="79"/>
      <c r="I6" s="79"/>
      <c r="J6" s="79"/>
    </row>
    <row r="7" spans="1:16">
      <c r="A7" s="624" t="s">
        <v>106</v>
      </c>
      <c r="B7" s="625">
        <v>21</v>
      </c>
      <c r="C7" s="629">
        <f>+B7/21*100</f>
        <v>100</v>
      </c>
      <c r="D7" s="222"/>
      <c r="G7" s="80"/>
      <c r="H7" s="79"/>
      <c r="I7" s="81"/>
      <c r="J7" s="81"/>
    </row>
    <row r="8" spans="1:16">
      <c r="A8" s="624" t="s">
        <v>107</v>
      </c>
      <c r="B8" s="625">
        <v>10</v>
      </c>
      <c r="C8" s="629">
        <f>+B8/21*100</f>
        <v>47.619047619047613</v>
      </c>
      <c r="D8" s="222"/>
      <c r="G8" s="79"/>
    </row>
    <row r="9" spans="1:16">
      <c r="A9" s="616" t="s">
        <v>339</v>
      </c>
      <c r="B9" s="626">
        <v>13</v>
      </c>
      <c r="C9" s="630">
        <f>+B9/21*100</f>
        <v>61.904761904761905</v>
      </c>
      <c r="D9" s="222"/>
      <c r="G9" s="82"/>
    </row>
    <row r="10" spans="1:16">
      <c r="A10" s="222"/>
      <c r="B10" s="222"/>
      <c r="C10" s="222"/>
      <c r="D10" s="222"/>
      <c r="G10" s="79"/>
    </row>
    <row r="11" spans="1:16">
      <c r="A11" s="222"/>
      <c r="B11" s="222"/>
      <c r="C11" s="222"/>
      <c r="D11" s="222"/>
      <c r="F11" s="83"/>
      <c r="J11" s="83"/>
      <c r="K11" s="84"/>
      <c r="L11" s="88"/>
      <c r="M11" s="88"/>
      <c r="N11" s="88"/>
      <c r="O11" s="88"/>
      <c r="P11" s="99"/>
    </row>
    <row r="12" spans="1:16">
      <c r="A12" s="91"/>
    </row>
  </sheetData>
  <printOptions horizontalCentered="1" verticalCentered="1"/>
  <pageMargins left="0.7" right="0.7" top="0.75" bottom="0.75" header="0.3" footer="0.3"/>
  <pageSetup paperSize="9" orientation="landscape" r:id="rId1"/>
  <headerFooter>
    <oddFooter>&amp;R&amp;P</oddFooter>
  </headerFooter>
</worksheet>
</file>

<file path=xl/worksheets/sheet1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"/>
  <sheetViews>
    <sheetView zoomScaleNormal="100" workbookViewId="0">
      <selection activeCell="F30" sqref="F30"/>
    </sheetView>
  </sheetViews>
  <sheetFormatPr defaultRowHeight="15"/>
  <cols>
    <col min="1" max="1" width="22" customWidth="1"/>
    <col min="2" max="2" width="13" customWidth="1"/>
    <col min="3" max="3" width="13.140625" customWidth="1"/>
  </cols>
  <sheetData>
    <row r="1" spans="1:16">
      <c r="A1" s="615" t="s">
        <v>638</v>
      </c>
      <c r="B1" s="222"/>
      <c r="C1" s="222"/>
      <c r="D1" s="222"/>
      <c r="G1" s="79"/>
    </row>
    <row r="2" spans="1:16">
      <c r="A2" s="615"/>
      <c r="B2" s="222"/>
      <c r="C2" s="222"/>
      <c r="D2" s="222"/>
      <c r="G2" s="79"/>
    </row>
    <row r="3" spans="1:16">
      <c r="A3" s="287"/>
      <c r="B3" s="1038" t="s">
        <v>130</v>
      </c>
      <c r="C3" s="1038"/>
      <c r="D3" s="1038"/>
      <c r="G3" s="79"/>
      <c r="J3" s="78"/>
      <c r="K3" s="79"/>
      <c r="L3" s="79"/>
      <c r="M3" s="79"/>
      <c r="N3" s="79"/>
      <c r="O3" s="79"/>
      <c r="P3" s="99"/>
    </row>
    <row r="4" spans="1:16">
      <c r="A4" s="616" t="s">
        <v>340</v>
      </c>
      <c r="B4" s="617" t="s">
        <v>19</v>
      </c>
      <c r="C4" s="617" t="s">
        <v>20</v>
      </c>
      <c r="D4" s="617" t="s">
        <v>21</v>
      </c>
      <c r="F4" s="78"/>
      <c r="G4" s="79"/>
      <c r="H4" s="79"/>
      <c r="I4" s="79"/>
      <c r="J4" s="88"/>
      <c r="K4" s="90"/>
      <c r="L4" s="90"/>
      <c r="M4" s="90"/>
      <c r="N4" s="90"/>
      <c r="O4" s="90"/>
      <c r="P4" s="99"/>
    </row>
    <row r="5" spans="1:16">
      <c r="A5" s="618">
        <v>21</v>
      </c>
      <c r="B5" s="619">
        <v>2</v>
      </c>
      <c r="C5" s="619">
        <v>8</v>
      </c>
      <c r="D5" s="620">
        <v>5.19</v>
      </c>
      <c r="F5" s="88"/>
      <c r="J5" s="83"/>
      <c r="K5" s="84"/>
      <c r="L5" s="84"/>
      <c r="M5" s="84"/>
      <c r="N5" s="87"/>
      <c r="O5" s="100"/>
      <c r="P5" s="99"/>
    </row>
    <row r="6" spans="1:16">
      <c r="A6" s="222"/>
      <c r="B6" s="222"/>
      <c r="C6" s="222"/>
      <c r="D6" s="222"/>
      <c r="F6" s="83"/>
      <c r="J6" s="83"/>
      <c r="K6" s="84"/>
      <c r="L6" s="88"/>
      <c r="M6" s="88"/>
      <c r="N6" s="88"/>
      <c r="O6" s="88"/>
      <c r="P6" s="99"/>
    </row>
    <row r="7" spans="1:16">
      <c r="A7" s="91"/>
    </row>
  </sheetData>
  <mergeCells count="1">
    <mergeCell ref="B3:D3"/>
  </mergeCells>
  <printOptions horizontalCentered="1" verticalCentered="1"/>
  <pageMargins left="0.7" right="0.7" top="0.75" bottom="0.75" header="0.3" footer="0.3"/>
  <pageSetup paperSize="9" orientation="landscape" r:id="rId1"/>
  <headerFooter>
    <oddFooter>&amp;R&amp;P</oddFooter>
  </headerFooter>
</worksheet>
</file>

<file path=xl/worksheets/sheet1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zoomScaleNormal="100" workbookViewId="0">
      <selection activeCell="F30" sqref="F30"/>
    </sheetView>
  </sheetViews>
  <sheetFormatPr defaultRowHeight="15"/>
  <cols>
    <col min="1" max="1" width="48.5703125" customWidth="1"/>
    <col min="2" max="2" width="9.5703125" customWidth="1"/>
  </cols>
  <sheetData>
    <row r="1" spans="1:11">
      <c r="A1" s="615" t="s">
        <v>726</v>
      </c>
      <c r="B1" s="222"/>
      <c r="C1" s="222"/>
      <c r="D1" s="222"/>
      <c r="G1" s="78"/>
      <c r="H1" s="79"/>
      <c r="I1" s="79"/>
      <c r="J1" s="79"/>
      <c r="K1" s="79"/>
    </row>
    <row r="2" spans="1:11">
      <c r="A2" s="615" t="s">
        <v>725</v>
      </c>
      <c r="B2" s="222"/>
      <c r="C2" s="222"/>
      <c r="D2" s="222"/>
      <c r="G2" s="78"/>
      <c r="H2" s="79"/>
      <c r="I2" s="79"/>
      <c r="J2" s="79"/>
      <c r="K2" s="79"/>
    </row>
    <row r="3" spans="1:11">
      <c r="A3" s="621"/>
      <c r="B3" s="222"/>
      <c r="C3" s="222"/>
      <c r="D3" s="222"/>
      <c r="G3" s="80"/>
      <c r="H3" s="79"/>
      <c r="I3" s="81"/>
      <c r="J3" s="79"/>
      <c r="K3" s="81"/>
    </row>
    <row r="4" spans="1:11">
      <c r="A4" s="622" t="s">
        <v>113</v>
      </c>
      <c r="B4" s="623" t="s">
        <v>35</v>
      </c>
      <c r="C4" s="272" t="s">
        <v>12</v>
      </c>
      <c r="D4" s="222"/>
      <c r="G4" s="82"/>
      <c r="J4" s="85"/>
      <c r="K4" s="85"/>
    </row>
    <row r="5" spans="1:11">
      <c r="A5" s="624" t="s">
        <v>109</v>
      </c>
      <c r="B5" s="625">
        <v>1</v>
      </c>
      <c r="C5" s="361">
        <f>+B5/17*100</f>
        <v>5.8823529411764701</v>
      </c>
      <c r="D5" s="222"/>
      <c r="G5" s="79"/>
      <c r="J5" s="85"/>
      <c r="K5" s="85"/>
    </row>
    <row r="6" spans="1:11">
      <c r="A6" s="624" t="s">
        <v>108</v>
      </c>
      <c r="B6" s="625">
        <v>11</v>
      </c>
      <c r="C6" s="361">
        <f>+B6/17*100</f>
        <v>64.705882352941174</v>
      </c>
      <c r="D6" s="222"/>
      <c r="G6" s="82"/>
      <c r="J6" s="85"/>
      <c r="K6" s="85"/>
    </row>
    <row r="7" spans="1:11">
      <c r="A7" s="613" t="s">
        <v>104</v>
      </c>
      <c r="B7" s="626">
        <v>6</v>
      </c>
      <c r="C7" s="420">
        <f>+B7/17*100</f>
        <v>35.294117647058826</v>
      </c>
      <c r="D7" s="222"/>
      <c r="G7" s="86"/>
      <c r="H7" s="86"/>
      <c r="I7" s="86"/>
      <c r="J7" s="86"/>
      <c r="K7" s="86"/>
    </row>
    <row r="8" spans="1:11">
      <c r="A8" s="222"/>
      <c r="B8" s="222"/>
      <c r="C8" s="222"/>
      <c r="D8" s="222"/>
    </row>
    <row r="9" spans="1:11">
      <c r="A9" s="614" t="s">
        <v>634</v>
      </c>
      <c r="B9" s="222"/>
      <c r="C9" s="222"/>
      <c r="D9" s="222"/>
    </row>
    <row r="10" spans="1:11">
      <c r="A10" s="627"/>
      <c r="B10" s="222"/>
      <c r="C10" s="222"/>
      <c r="D10" s="222"/>
    </row>
    <row r="11" spans="1:11">
      <c r="A11" s="91"/>
    </row>
    <row r="12" spans="1:11">
      <c r="A12" s="91"/>
    </row>
    <row r="13" spans="1:11">
      <c r="A13" s="91"/>
    </row>
    <row r="14" spans="1:11">
      <c r="A14" s="91"/>
    </row>
  </sheetData>
  <printOptions horizontalCentered="1" verticalCentered="1"/>
  <pageMargins left="0.7" right="0.7" top="0.75" bottom="0.75" header="0.3" footer="0.3"/>
  <pageSetup paperSize="9" orientation="landscape" r:id="rId1"/>
  <headerFooter>
    <oddFooter>&amp;R&amp;P</oddFooter>
  </headerFooter>
</worksheet>
</file>

<file path=xl/worksheets/sheet1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7"/>
  <sheetViews>
    <sheetView zoomScaleNormal="100" workbookViewId="0">
      <selection activeCell="F30" sqref="F30"/>
    </sheetView>
  </sheetViews>
  <sheetFormatPr defaultRowHeight="15"/>
  <cols>
    <col min="1" max="1" width="50.140625" customWidth="1"/>
    <col min="3" max="3" width="7.28515625" customWidth="1"/>
    <col min="4" max="4" width="12.42578125" customWidth="1"/>
    <col min="6" max="6" width="11" customWidth="1"/>
    <col min="9" max="9" width="41.5703125" customWidth="1"/>
    <col min="12" max="12" width="11.5703125" customWidth="1"/>
  </cols>
  <sheetData>
    <row r="1" spans="1:12" s="215" customFormat="1" ht="15" customHeight="1">
      <c r="A1" s="654" t="s">
        <v>847</v>
      </c>
    </row>
    <row r="2" spans="1:12" s="215" customFormat="1" ht="15" customHeight="1">
      <c r="A2" s="654"/>
    </row>
    <row r="3" spans="1:12" s="215" customFormat="1" ht="15" customHeight="1">
      <c r="A3" s="174" t="s">
        <v>341</v>
      </c>
      <c r="B3" s="631" t="s">
        <v>110</v>
      </c>
      <c r="C3" s="631" t="s">
        <v>111</v>
      </c>
      <c r="D3" s="631" t="s">
        <v>112</v>
      </c>
      <c r="E3" s="632" t="s">
        <v>116</v>
      </c>
      <c r="F3" s="631" t="s">
        <v>5</v>
      </c>
    </row>
    <row r="4" spans="1:12" s="215" customFormat="1" ht="15" customHeight="1">
      <c r="A4" s="633" t="s">
        <v>114</v>
      </c>
      <c r="B4" s="634">
        <v>3</v>
      </c>
      <c r="C4" s="634">
        <v>15</v>
      </c>
      <c r="D4" s="634">
        <v>3</v>
      </c>
      <c r="E4" s="233"/>
      <c r="F4" s="635">
        <v>21</v>
      </c>
    </row>
    <row r="5" spans="1:12" s="215" customFormat="1" ht="15" customHeight="1">
      <c r="A5" s="633" t="s">
        <v>115</v>
      </c>
      <c r="B5" s="636">
        <v>1</v>
      </c>
      <c r="C5" s="636">
        <v>8</v>
      </c>
      <c r="D5" s="636">
        <v>12</v>
      </c>
      <c r="E5" s="636"/>
      <c r="F5" s="636">
        <v>21</v>
      </c>
      <c r="G5" s="216"/>
      <c r="H5" s="216"/>
    </row>
    <row r="6" spans="1:12" s="215" customFormat="1" ht="15" customHeight="1">
      <c r="A6" s="633" t="s">
        <v>117</v>
      </c>
      <c r="B6" s="636"/>
      <c r="C6" s="636"/>
      <c r="D6" s="636">
        <v>1</v>
      </c>
      <c r="E6" s="636">
        <v>20</v>
      </c>
      <c r="F6" s="636">
        <v>21</v>
      </c>
      <c r="G6" s="216"/>
      <c r="H6" s="216"/>
    </row>
    <row r="7" spans="1:12" s="215" customFormat="1" ht="15" customHeight="1">
      <c r="A7" s="633" t="s">
        <v>118</v>
      </c>
      <c r="B7" s="636"/>
      <c r="C7" s="636"/>
      <c r="D7" s="635">
        <v>16</v>
      </c>
      <c r="E7" s="635">
        <v>5</v>
      </c>
      <c r="F7" s="636">
        <v>21</v>
      </c>
    </row>
    <row r="8" spans="1:12" s="215" customFormat="1" ht="15" customHeight="1">
      <c r="A8" s="633" t="s">
        <v>119</v>
      </c>
      <c r="B8" s="636"/>
      <c r="C8" s="636"/>
      <c r="D8" s="635">
        <v>9</v>
      </c>
      <c r="E8" s="635">
        <v>12</v>
      </c>
      <c r="F8" s="635">
        <v>21</v>
      </c>
      <c r="J8" s="655"/>
      <c r="K8" s="637"/>
      <c r="L8" s="637"/>
    </row>
    <row r="9" spans="1:12" s="215" customFormat="1" ht="15" customHeight="1">
      <c r="A9" s="633" t="s">
        <v>120</v>
      </c>
      <c r="B9" s="636"/>
      <c r="C9" s="635">
        <v>1</v>
      </c>
      <c r="D9" s="635">
        <v>14</v>
      </c>
      <c r="E9" s="635">
        <v>6</v>
      </c>
      <c r="F9" s="635">
        <v>21</v>
      </c>
      <c r="J9" s="637"/>
      <c r="K9" s="637"/>
      <c r="L9" s="638"/>
    </row>
    <row r="10" spans="1:12" s="215" customFormat="1" ht="15" customHeight="1">
      <c r="A10" s="633" t="s">
        <v>121</v>
      </c>
      <c r="B10" s="636"/>
      <c r="C10" s="636"/>
      <c r="D10" s="635">
        <v>6</v>
      </c>
      <c r="E10" s="635">
        <v>14</v>
      </c>
      <c r="F10" s="635">
        <v>20</v>
      </c>
      <c r="J10" s="639"/>
      <c r="K10" s="640"/>
      <c r="L10" s="634"/>
    </row>
    <row r="11" spans="1:12" s="215" customFormat="1" ht="15" customHeight="1">
      <c r="A11" s="633" t="s">
        <v>122</v>
      </c>
      <c r="B11" s="636"/>
      <c r="C11" s="635">
        <v>6</v>
      </c>
      <c r="D11" s="635">
        <v>11</v>
      </c>
      <c r="E11" s="635">
        <v>4</v>
      </c>
      <c r="F11" s="635">
        <v>21</v>
      </c>
      <c r="G11" s="641"/>
      <c r="H11" s="641"/>
      <c r="J11" s="637"/>
      <c r="K11" s="640"/>
      <c r="L11" s="634"/>
    </row>
    <row r="12" spans="1:12" s="215" customFormat="1" ht="15" customHeight="1">
      <c r="A12" s="642" t="s">
        <v>123</v>
      </c>
      <c r="B12" s="636"/>
      <c r="C12" s="636">
        <v>1</v>
      </c>
      <c r="D12" s="636">
        <v>7</v>
      </c>
      <c r="E12" s="636">
        <v>13</v>
      </c>
      <c r="F12" s="636">
        <v>21</v>
      </c>
      <c r="G12" s="642"/>
      <c r="H12" s="642"/>
      <c r="J12" s="637"/>
      <c r="K12" s="640"/>
      <c r="L12" s="634"/>
    </row>
    <row r="13" spans="1:12" s="215" customFormat="1" ht="15" customHeight="1">
      <c r="A13" s="642" t="s">
        <v>124</v>
      </c>
      <c r="B13" s="636"/>
      <c r="C13" s="636"/>
      <c r="D13" s="636">
        <v>2</v>
      </c>
      <c r="E13" s="636">
        <v>19</v>
      </c>
      <c r="F13" s="636">
        <v>21</v>
      </c>
      <c r="G13" s="642"/>
      <c r="H13" s="642"/>
      <c r="J13" s="637"/>
      <c r="K13" s="640"/>
      <c r="L13" s="634"/>
    </row>
    <row r="14" spans="1:12" s="215" customFormat="1" ht="15" customHeight="1">
      <c r="A14" s="643" t="s">
        <v>104</v>
      </c>
      <c r="B14" s="644"/>
      <c r="C14" s="644"/>
      <c r="D14" s="645">
        <v>1</v>
      </c>
      <c r="E14" s="645"/>
      <c r="F14" s="645">
        <v>1</v>
      </c>
      <c r="G14" s="642"/>
      <c r="H14" s="642"/>
    </row>
    <row r="15" spans="1:12" s="215" customFormat="1" ht="15" customHeight="1">
      <c r="A15" s="41" t="s">
        <v>125</v>
      </c>
      <c r="D15" s="641"/>
      <c r="E15" s="642"/>
      <c r="F15" s="646"/>
      <c r="G15" s="647"/>
      <c r="H15" s="647"/>
    </row>
    <row r="16" spans="1:12" ht="15" customHeight="1">
      <c r="J16" s="102"/>
      <c r="K16" s="106"/>
      <c r="L16" s="107"/>
    </row>
    <row r="17" spans="10:12">
      <c r="J17" s="102"/>
      <c r="K17" s="106"/>
      <c r="L17" s="107"/>
    </row>
    <row r="20" spans="10:12" ht="15.75" customHeight="1">
      <c r="J20" s="101"/>
      <c r="K20" s="102"/>
      <c r="L20" s="102"/>
    </row>
    <row r="21" spans="10:12">
      <c r="J21" s="103"/>
      <c r="K21" s="102"/>
      <c r="L21" s="104"/>
    </row>
    <row r="22" spans="10:12">
      <c r="J22" s="105"/>
      <c r="K22" s="106"/>
      <c r="L22" s="107"/>
    </row>
    <row r="23" spans="10:12">
      <c r="J23" s="102"/>
      <c r="K23" s="106"/>
      <c r="L23" s="107"/>
    </row>
    <row r="24" spans="10:12">
      <c r="J24" s="102"/>
      <c r="K24" s="106"/>
      <c r="L24" s="107"/>
    </row>
    <row r="26" spans="10:12" ht="15.75" customHeight="1">
      <c r="J26" s="101"/>
      <c r="K26" s="102"/>
      <c r="L26" s="102"/>
    </row>
    <row r="27" spans="10:12">
      <c r="J27" s="103"/>
      <c r="K27" s="102"/>
      <c r="L27" s="104"/>
    </row>
    <row r="28" spans="10:12">
      <c r="J28" s="105"/>
      <c r="K28" s="106"/>
      <c r="L28" s="107"/>
    </row>
    <row r="29" spans="10:12">
      <c r="J29" s="102"/>
      <c r="K29" s="106"/>
      <c r="L29" s="107"/>
    </row>
    <row r="30" spans="10:12">
      <c r="J30" s="102"/>
      <c r="K30" s="106"/>
      <c r="L30" s="107"/>
    </row>
    <row r="31" spans="10:12">
      <c r="J31" s="102"/>
      <c r="K31" s="106"/>
      <c r="L31" s="107"/>
    </row>
    <row r="33" spans="10:12" ht="15.75" customHeight="1">
      <c r="J33" s="101"/>
      <c r="K33" s="102"/>
      <c r="L33" s="102"/>
    </row>
    <row r="34" spans="10:12">
      <c r="J34" s="103"/>
      <c r="K34" s="102"/>
      <c r="L34" s="104"/>
    </row>
    <row r="35" spans="10:12">
      <c r="J35" s="105"/>
      <c r="K35" s="106"/>
      <c r="L35" s="107"/>
    </row>
    <row r="36" spans="10:12">
      <c r="J36" s="102"/>
      <c r="K36" s="106"/>
      <c r="L36" s="107"/>
    </row>
    <row r="37" spans="10:12">
      <c r="J37" s="102"/>
      <c r="K37" s="106"/>
      <c r="L37" s="107"/>
    </row>
    <row r="38" spans="10:12">
      <c r="J38" s="106"/>
      <c r="K38" s="106"/>
      <c r="L38" s="107"/>
    </row>
    <row r="39" spans="10:12">
      <c r="J39" s="105"/>
      <c r="K39" s="102"/>
      <c r="L39" s="107"/>
    </row>
    <row r="41" spans="10:12" ht="15.75" customHeight="1">
      <c r="J41" s="101"/>
      <c r="K41" s="102"/>
      <c r="L41" s="102"/>
    </row>
    <row r="42" spans="10:12">
      <c r="J42" s="103"/>
      <c r="K42" s="102"/>
      <c r="L42" s="104"/>
    </row>
    <row r="43" spans="10:12">
      <c r="J43" s="105"/>
      <c r="K43" s="106"/>
      <c r="L43" s="107"/>
    </row>
    <row r="44" spans="10:12">
      <c r="J44" s="102"/>
      <c r="K44" s="106"/>
      <c r="L44" s="107"/>
    </row>
    <row r="45" spans="10:12">
      <c r="J45" s="102"/>
      <c r="K45" s="106"/>
      <c r="L45" s="107"/>
    </row>
    <row r="46" spans="10:12">
      <c r="J46" s="102"/>
      <c r="K46" s="106"/>
      <c r="L46" s="107"/>
    </row>
    <row r="48" spans="10:12" ht="15.75" customHeight="1">
      <c r="J48" s="101"/>
      <c r="K48" s="102"/>
      <c r="L48" s="102"/>
    </row>
    <row r="49" spans="10:12">
      <c r="J49" s="103"/>
      <c r="K49" s="102"/>
      <c r="L49" s="104"/>
    </row>
    <row r="50" spans="10:12">
      <c r="J50" s="105"/>
      <c r="K50" s="106"/>
      <c r="L50" s="107"/>
    </row>
    <row r="51" spans="10:12">
      <c r="J51" s="102"/>
      <c r="K51" s="106"/>
      <c r="L51" s="107"/>
    </row>
    <row r="52" spans="10:12">
      <c r="J52" s="102"/>
      <c r="K52" s="106"/>
      <c r="L52" s="107"/>
    </row>
    <row r="53" spans="10:12">
      <c r="J53" s="102"/>
      <c r="K53" s="106"/>
      <c r="L53" s="107"/>
    </row>
    <row r="55" spans="10:12" ht="15.75" customHeight="1">
      <c r="J55" s="101"/>
      <c r="K55" s="102"/>
      <c r="L55" s="102"/>
    </row>
    <row r="56" spans="10:12">
      <c r="J56" s="103"/>
      <c r="K56" s="102"/>
      <c r="L56" s="104"/>
    </row>
    <row r="57" spans="10:12">
      <c r="J57" s="105"/>
      <c r="K57" s="106"/>
      <c r="L57" s="107"/>
    </row>
    <row r="58" spans="10:12">
      <c r="J58" s="102"/>
      <c r="K58" s="106"/>
      <c r="L58" s="107"/>
    </row>
    <row r="59" spans="10:12">
      <c r="J59" s="102"/>
      <c r="K59" s="106"/>
      <c r="L59" s="107"/>
    </row>
    <row r="61" spans="10:12" ht="15.75" customHeight="1">
      <c r="J61" s="101"/>
      <c r="K61" s="102"/>
      <c r="L61" s="102"/>
    </row>
    <row r="62" spans="10:12">
      <c r="J62" s="103"/>
      <c r="K62" s="102"/>
      <c r="L62" s="104"/>
    </row>
    <row r="63" spans="10:12">
      <c r="J63" s="105"/>
      <c r="K63" s="106"/>
      <c r="L63" s="107"/>
    </row>
    <row r="64" spans="10:12">
      <c r="J64" s="102"/>
      <c r="K64" s="106"/>
      <c r="L64" s="107"/>
    </row>
    <row r="65" spans="10:12">
      <c r="J65" s="102"/>
      <c r="K65" s="106"/>
      <c r="L65" s="107"/>
    </row>
    <row r="66" spans="10:12">
      <c r="J66" s="106"/>
      <c r="K66" s="106"/>
      <c r="L66" s="107"/>
    </row>
    <row r="67" spans="10:12">
      <c r="J67" s="105"/>
      <c r="K67" s="102"/>
      <c r="L67" s="107"/>
    </row>
  </sheetData>
  <printOptions horizontalCentered="1" verticalCentered="1"/>
  <pageMargins left="0.7" right="0.7" top="0.75" bottom="0.75" header="0.3" footer="0.3"/>
  <pageSetup paperSize="9" orientation="landscape" r:id="rId1"/>
  <headerFooter>
    <oddFooter>&amp;R&amp;P</oddFooter>
  </headerFooter>
</worksheet>
</file>

<file path=xl/worksheets/sheet1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8"/>
  <sheetViews>
    <sheetView zoomScaleNormal="100" workbookViewId="0">
      <selection activeCell="F30" sqref="F30"/>
    </sheetView>
  </sheetViews>
  <sheetFormatPr defaultRowHeight="15"/>
  <cols>
    <col min="1" max="1" width="50.140625" customWidth="1"/>
    <col min="3" max="3" width="7.28515625" customWidth="1"/>
    <col min="4" max="4" width="12.42578125" customWidth="1"/>
    <col min="5" max="5" width="7" customWidth="1"/>
    <col min="9" max="9" width="41.5703125" customWidth="1"/>
    <col min="12" max="12" width="11.5703125" customWidth="1"/>
  </cols>
  <sheetData>
    <row r="1" spans="1:12" s="215" customFormat="1" ht="15" customHeight="1">
      <c r="A1" s="648" t="s">
        <v>639</v>
      </c>
      <c r="B1" s="279"/>
      <c r="G1" s="647"/>
      <c r="H1" s="647"/>
      <c r="I1" s="649"/>
      <c r="J1" s="655"/>
      <c r="K1" s="637"/>
      <c r="L1" s="637"/>
    </row>
    <row r="2" spans="1:12" s="215" customFormat="1" ht="15" customHeight="1">
      <c r="A2" s="648" t="s">
        <v>727</v>
      </c>
      <c r="B2" s="279"/>
      <c r="G2" s="647"/>
      <c r="H2" s="647"/>
      <c r="I2" s="649"/>
      <c r="J2" s="655"/>
      <c r="K2" s="637"/>
      <c r="L2" s="637"/>
    </row>
    <row r="3" spans="1:12" s="215" customFormat="1" ht="15" customHeight="1">
      <c r="A3" s="648"/>
      <c r="B3" s="279"/>
      <c r="G3" s="647"/>
      <c r="H3" s="647"/>
      <c r="I3" s="649"/>
      <c r="J3" s="655"/>
      <c r="K3" s="637"/>
      <c r="L3" s="637"/>
    </row>
    <row r="4" spans="1:12" s="215" customFormat="1" ht="15" customHeight="1">
      <c r="A4" s="174" t="s">
        <v>126</v>
      </c>
      <c r="B4" s="631" t="s">
        <v>110</v>
      </c>
      <c r="C4" s="631" t="s">
        <v>111</v>
      </c>
      <c r="D4" s="631" t="s">
        <v>112</v>
      </c>
      <c r="E4" s="632" t="s">
        <v>116</v>
      </c>
      <c r="F4" s="631" t="s">
        <v>5</v>
      </c>
      <c r="G4" s="641"/>
      <c r="H4" s="650"/>
      <c r="I4" s="649"/>
      <c r="J4" s="637"/>
      <c r="K4" s="637"/>
      <c r="L4" s="638"/>
    </row>
    <row r="5" spans="1:12" s="215" customFormat="1" ht="15" customHeight="1">
      <c r="A5" s="633" t="s">
        <v>114</v>
      </c>
      <c r="B5" s="656">
        <v>14.285714285714286</v>
      </c>
      <c r="C5" s="656">
        <v>71.428571428571431</v>
      </c>
      <c r="D5" s="656">
        <v>14.285714285714286</v>
      </c>
      <c r="E5" s="657"/>
      <c r="F5" s="657">
        <v>100</v>
      </c>
      <c r="G5" s="641"/>
      <c r="H5" s="641"/>
      <c r="I5" s="641"/>
      <c r="J5" s="639"/>
      <c r="K5" s="640"/>
      <c r="L5" s="634"/>
    </row>
    <row r="6" spans="1:12" s="215" customFormat="1" ht="15" customHeight="1">
      <c r="A6" s="633" t="s">
        <v>115</v>
      </c>
      <c r="B6" s="656">
        <v>4.7619047619047619</v>
      </c>
      <c r="C6" s="656">
        <v>38.095238095238095</v>
      </c>
      <c r="D6" s="656">
        <v>57.142857142857146</v>
      </c>
      <c r="E6" s="657"/>
      <c r="F6" s="657">
        <v>100</v>
      </c>
      <c r="G6" s="651"/>
      <c r="H6" s="651"/>
      <c r="I6" s="651"/>
      <c r="J6" s="637"/>
      <c r="K6" s="640"/>
      <c r="L6" s="634"/>
    </row>
    <row r="7" spans="1:12" s="215" customFormat="1" ht="15" customHeight="1">
      <c r="A7" s="633" t="s">
        <v>117</v>
      </c>
      <c r="B7" s="657"/>
      <c r="C7" s="657"/>
      <c r="D7" s="656">
        <v>4.7619047619047619</v>
      </c>
      <c r="E7" s="656">
        <v>95.238095238095241</v>
      </c>
      <c r="F7" s="657">
        <v>100</v>
      </c>
      <c r="G7" s="646"/>
      <c r="H7" s="647"/>
      <c r="I7" s="647"/>
      <c r="J7" s="637"/>
      <c r="K7" s="640"/>
      <c r="L7" s="634"/>
    </row>
    <row r="8" spans="1:12" s="215" customFormat="1" ht="15" customHeight="1">
      <c r="A8" s="633" t="s">
        <v>118</v>
      </c>
      <c r="B8" s="657"/>
      <c r="C8" s="657"/>
      <c r="D8" s="656">
        <v>76.19047619047619</v>
      </c>
      <c r="E8" s="656">
        <v>23.80952380952381</v>
      </c>
      <c r="F8" s="657">
        <v>100</v>
      </c>
      <c r="G8" s="646"/>
      <c r="H8" s="647"/>
      <c r="I8" s="647"/>
      <c r="J8" s="637"/>
      <c r="K8" s="640"/>
      <c r="L8" s="634"/>
    </row>
    <row r="9" spans="1:12" s="215" customFormat="1" ht="15" customHeight="1">
      <c r="A9" s="633" t="s">
        <v>119</v>
      </c>
      <c r="B9" s="657"/>
      <c r="C9" s="657"/>
      <c r="D9" s="656">
        <v>42.857142857142854</v>
      </c>
      <c r="E9" s="656">
        <v>57.142857142857146</v>
      </c>
      <c r="F9" s="657">
        <v>100</v>
      </c>
      <c r="G9" s="646"/>
      <c r="H9" s="647"/>
      <c r="I9" s="647"/>
      <c r="J9" s="649"/>
      <c r="K9" s="650"/>
    </row>
    <row r="10" spans="1:12" s="215" customFormat="1" ht="15" customHeight="1">
      <c r="A10" s="633" t="s">
        <v>120</v>
      </c>
      <c r="B10" s="657"/>
      <c r="C10" s="656">
        <v>4.7619047619047619</v>
      </c>
      <c r="D10" s="656">
        <v>66.666666666666671</v>
      </c>
      <c r="E10" s="656">
        <v>28.571428571428573</v>
      </c>
      <c r="F10" s="657">
        <v>100</v>
      </c>
      <c r="G10" s="646"/>
      <c r="H10" s="647"/>
      <c r="I10" s="649"/>
      <c r="J10" s="655"/>
      <c r="K10" s="637"/>
      <c r="L10" s="637"/>
    </row>
    <row r="11" spans="1:12" s="215" customFormat="1" ht="15" customHeight="1">
      <c r="A11" s="641" t="s">
        <v>121</v>
      </c>
      <c r="B11" s="659"/>
      <c r="C11" s="657"/>
      <c r="D11" s="656">
        <v>30</v>
      </c>
      <c r="E11" s="656">
        <v>70</v>
      </c>
      <c r="F11" s="657">
        <v>100</v>
      </c>
      <c r="G11" s="646"/>
      <c r="H11" s="647"/>
      <c r="I11" s="649"/>
      <c r="J11" s="637"/>
      <c r="K11" s="637"/>
      <c r="L11" s="638"/>
    </row>
    <row r="12" spans="1:12" s="215" customFormat="1" ht="15" customHeight="1">
      <c r="A12" s="642" t="s">
        <v>122</v>
      </c>
      <c r="B12" s="659"/>
      <c r="C12" s="656">
        <v>28.571428571428573</v>
      </c>
      <c r="D12" s="656">
        <v>52.38095238095238</v>
      </c>
      <c r="E12" s="656">
        <v>19.047619047619047</v>
      </c>
      <c r="F12" s="657">
        <v>100</v>
      </c>
      <c r="G12" s="649"/>
      <c r="H12" s="649"/>
      <c r="I12" s="650"/>
      <c r="J12" s="639"/>
      <c r="K12" s="640"/>
      <c r="L12" s="634"/>
    </row>
    <row r="13" spans="1:12" s="215" customFormat="1" ht="15" customHeight="1">
      <c r="A13" s="642" t="s">
        <v>123</v>
      </c>
      <c r="B13" s="659"/>
      <c r="C13" s="656">
        <v>4.7619047619047619</v>
      </c>
      <c r="D13" s="656">
        <v>33.333333333333336</v>
      </c>
      <c r="E13" s="656">
        <v>61.904761904761905</v>
      </c>
      <c r="F13" s="657">
        <v>100</v>
      </c>
      <c r="J13" s="637"/>
      <c r="K13" s="640"/>
      <c r="L13" s="634"/>
    </row>
    <row r="14" spans="1:12" s="215" customFormat="1" ht="15" customHeight="1">
      <c r="A14" s="642" t="s">
        <v>124</v>
      </c>
      <c r="B14" s="659"/>
      <c r="C14" s="660"/>
      <c r="D14" s="656">
        <v>9.5238095238095237</v>
      </c>
      <c r="E14" s="656">
        <v>90.476190476190482</v>
      </c>
      <c r="F14" s="657">
        <v>100</v>
      </c>
      <c r="J14" s="637"/>
      <c r="K14" s="640"/>
      <c r="L14" s="634"/>
    </row>
    <row r="15" spans="1:12" s="215" customFormat="1" ht="15" customHeight="1">
      <c r="A15" s="653" t="s">
        <v>104</v>
      </c>
      <c r="B15" s="180"/>
      <c r="C15" s="519"/>
      <c r="D15" s="658">
        <v>100</v>
      </c>
      <c r="E15" s="658"/>
      <c r="F15" s="658">
        <v>100</v>
      </c>
    </row>
    <row r="16" spans="1:12" s="215" customFormat="1" ht="15" customHeight="1">
      <c r="A16" s="41" t="s">
        <v>125</v>
      </c>
      <c r="J16" s="639"/>
      <c r="K16" s="640"/>
      <c r="L16" s="634"/>
    </row>
    <row r="17" spans="10:12" ht="15" customHeight="1">
      <c r="J17" s="102"/>
      <c r="K17" s="106"/>
      <c r="L17" s="107"/>
    </row>
    <row r="18" spans="10:12">
      <c r="J18" s="102"/>
      <c r="K18" s="106"/>
      <c r="L18" s="107"/>
    </row>
    <row r="21" spans="10:12" ht="15.75" customHeight="1">
      <c r="J21" s="101"/>
      <c r="K21" s="102"/>
      <c r="L21" s="102"/>
    </row>
    <row r="22" spans="10:12">
      <c r="J22" s="103"/>
      <c r="K22" s="102"/>
      <c r="L22" s="104"/>
    </row>
    <row r="23" spans="10:12">
      <c r="J23" s="105"/>
      <c r="K23" s="106"/>
      <c r="L23" s="107"/>
    </row>
    <row r="24" spans="10:12">
      <c r="J24" s="102"/>
      <c r="K24" s="106"/>
      <c r="L24" s="107"/>
    </row>
    <row r="25" spans="10:12">
      <c r="J25" s="102"/>
      <c r="K25" s="106"/>
      <c r="L25" s="107"/>
    </row>
    <row r="27" spans="10:12" ht="15.75" customHeight="1">
      <c r="J27" s="101"/>
      <c r="K27" s="102"/>
      <c r="L27" s="102"/>
    </row>
    <row r="28" spans="10:12">
      <c r="J28" s="103"/>
      <c r="K28" s="102"/>
      <c r="L28" s="104"/>
    </row>
    <row r="29" spans="10:12">
      <c r="J29" s="105"/>
      <c r="K29" s="106"/>
      <c r="L29" s="107"/>
    </row>
    <row r="30" spans="10:12">
      <c r="J30" s="102"/>
      <c r="K30" s="106"/>
      <c r="L30" s="107"/>
    </row>
    <row r="31" spans="10:12">
      <c r="J31" s="102"/>
      <c r="K31" s="106"/>
      <c r="L31" s="107"/>
    </row>
    <row r="32" spans="10:12">
      <c r="J32" s="102"/>
      <c r="K32" s="106"/>
      <c r="L32" s="107"/>
    </row>
    <row r="34" spans="10:12" ht="15.75" customHeight="1">
      <c r="J34" s="101"/>
      <c r="K34" s="102"/>
      <c r="L34" s="102"/>
    </row>
    <row r="35" spans="10:12">
      <c r="J35" s="103"/>
      <c r="K35" s="102"/>
      <c r="L35" s="104"/>
    </row>
    <row r="36" spans="10:12">
      <c r="J36" s="105"/>
      <c r="K36" s="106"/>
      <c r="L36" s="107"/>
    </row>
    <row r="37" spans="10:12">
      <c r="J37" s="102"/>
      <c r="K37" s="106"/>
      <c r="L37" s="107"/>
    </row>
    <row r="38" spans="10:12">
      <c r="J38" s="102"/>
      <c r="K38" s="106"/>
      <c r="L38" s="107"/>
    </row>
    <row r="39" spans="10:12">
      <c r="J39" s="106"/>
      <c r="K39" s="106"/>
      <c r="L39" s="107"/>
    </row>
    <row r="40" spans="10:12">
      <c r="J40" s="105"/>
      <c r="K40" s="102"/>
      <c r="L40" s="107"/>
    </row>
    <row r="42" spans="10:12" ht="15.75" customHeight="1">
      <c r="J42" s="101"/>
      <c r="K42" s="102"/>
      <c r="L42" s="102"/>
    </row>
    <row r="43" spans="10:12">
      <c r="J43" s="103"/>
      <c r="K43" s="102"/>
      <c r="L43" s="104"/>
    </row>
    <row r="44" spans="10:12">
      <c r="J44" s="105"/>
      <c r="K44" s="106"/>
      <c r="L44" s="107"/>
    </row>
    <row r="45" spans="10:12">
      <c r="J45" s="102"/>
      <c r="K45" s="106"/>
      <c r="L45" s="107"/>
    </row>
    <row r="46" spans="10:12">
      <c r="J46" s="102"/>
      <c r="K46" s="106"/>
      <c r="L46" s="107"/>
    </row>
    <row r="47" spans="10:12">
      <c r="J47" s="102"/>
      <c r="K47" s="106"/>
      <c r="L47" s="107"/>
    </row>
    <row r="49" spans="10:12" ht="15.75" customHeight="1">
      <c r="J49" s="101"/>
      <c r="K49" s="102"/>
      <c r="L49" s="102"/>
    </row>
    <row r="50" spans="10:12">
      <c r="J50" s="103"/>
      <c r="K50" s="102"/>
      <c r="L50" s="104"/>
    </row>
    <row r="51" spans="10:12">
      <c r="J51" s="105"/>
      <c r="K51" s="106"/>
      <c r="L51" s="107"/>
    </row>
    <row r="52" spans="10:12">
      <c r="J52" s="102"/>
      <c r="K52" s="106"/>
      <c r="L52" s="107"/>
    </row>
    <row r="53" spans="10:12">
      <c r="J53" s="102"/>
      <c r="K53" s="106"/>
      <c r="L53" s="107"/>
    </row>
    <row r="54" spans="10:12">
      <c r="J54" s="102"/>
      <c r="K54" s="106"/>
      <c r="L54" s="107"/>
    </row>
    <row r="56" spans="10:12" ht="15.75" customHeight="1">
      <c r="J56" s="101"/>
      <c r="K56" s="102"/>
      <c r="L56" s="102"/>
    </row>
    <row r="57" spans="10:12">
      <c r="J57" s="103"/>
      <c r="K57" s="102"/>
      <c r="L57" s="104"/>
    </row>
    <row r="58" spans="10:12">
      <c r="J58" s="105"/>
      <c r="K58" s="106"/>
      <c r="L58" s="107"/>
    </row>
    <row r="59" spans="10:12">
      <c r="J59" s="102"/>
      <c r="K59" s="106"/>
      <c r="L59" s="107"/>
    </row>
    <row r="60" spans="10:12">
      <c r="J60" s="102"/>
      <c r="K60" s="106"/>
      <c r="L60" s="107"/>
    </row>
    <row r="62" spans="10:12" ht="15.75" customHeight="1">
      <c r="J62" s="101"/>
      <c r="K62" s="102"/>
      <c r="L62" s="102"/>
    </row>
    <row r="63" spans="10:12">
      <c r="J63" s="103"/>
      <c r="K63" s="102"/>
      <c r="L63" s="104"/>
    </row>
    <row r="64" spans="10:12">
      <c r="J64" s="105"/>
      <c r="K64" s="106"/>
      <c r="L64" s="107"/>
    </row>
    <row r="65" spans="10:12">
      <c r="J65" s="102"/>
      <c r="K65" s="106"/>
      <c r="L65" s="107"/>
    </row>
    <row r="66" spans="10:12">
      <c r="J66" s="102"/>
      <c r="K66" s="106"/>
      <c r="L66" s="107"/>
    </row>
    <row r="67" spans="10:12">
      <c r="J67" s="106"/>
      <c r="K67" s="106"/>
      <c r="L67" s="107"/>
    </row>
    <row r="68" spans="10:12">
      <c r="J68" s="105"/>
      <c r="K68" s="102"/>
      <c r="L68" s="107"/>
    </row>
  </sheetData>
  <printOptions horizontalCentered="1" verticalCentered="1"/>
  <pageMargins left="0.7" right="0.7" top="0.75" bottom="0.75" header="0.3" footer="0.3"/>
  <pageSetup paperSize="9" orientation="landscape" r:id="rId1"/>
  <headerFooter>
    <oddFooter>&amp;R&amp;P</oddFooter>
  </headerFooter>
</worksheet>
</file>

<file path=xl/worksheets/sheet1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zoomScaleNormal="100" workbookViewId="0">
      <selection activeCell="F30" sqref="F30"/>
    </sheetView>
  </sheetViews>
  <sheetFormatPr defaultRowHeight="15"/>
  <cols>
    <col min="1" max="1" width="24.140625" customWidth="1"/>
    <col min="2" max="2" width="15.7109375" customWidth="1"/>
    <col min="3" max="3" width="14.7109375" customWidth="1"/>
  </cols>
  <sheetData>
    <row r="1" spans="1:10" s="228" customFormat="1" ht="12.75">
      <c r="A1" s="661" t="s">
        <v>640</v>
      </c>
    </row>
    <row r="2" spans="1:10" s="228" customFormat="1" ht="12.75">
      <c r="A2" s="661" t="s">
        <v>641</v>
      </c>
    </row>
    <row r="3" spans="1:10" s="228" customFormat="1" ht="12.75">
      <c r="A3" s="661"/>
    </row>
    <row r="4" spans="1:10" s="228" customFormat="1" ht="12.75">
      <c r="A4" s="662"/>
      <c r="B4" s="663" t="s">
        <v>35</v>
      </c>
      <c r="C4" s="670" t="s">
        <v>12</v>
      </c>
      <c r="J4" s="664"/>
    </row>
    <row r="5" spans="1:10" s="228" customFormat="1" ht="12.75">
      <c r="A5" s="665" t="s">
        <v>342</v>
      </c>
      <c r="B5" s="666">
        <v>19</v>
      </c>
      <c r="C5" s="671">
        <v>90.476190476190482</v>
      </c>
      <c r="J5" s="667"/>
    </row>
    <row r="6" spans="1:10" s="228" customFormat="1" ht="12.75">
      <c r="A6" s="665" t="s">
        <v>343</v>
      </c>
      <c r="B6" s="666">
        <v>2</v>
      </c>
      <c r="C6" s="671">
        <v>9.5238095238095237</v>
      </c>
      <c r="J6" s="667"/>
    </row>
    <row r="7" spans="1:10" s="228" customFormat="1" ht="12.75">
      <c r="A7" s="668" t="s">
        <v>5</v>
      </c>
      <c r="B7" s="669">
        <v>21</v>
      </c>
      <c r="C7" s="672">
        <v>100</v>
      </c>
      <c r="J7" s="667"/>
    </row>
    <row r="8" spans="1:10">
      <c r="J8" s="97"/>
    </row>
    <row r="9" spans="1:10">
      <c r="J9" s="97"/>
    </row>
    <row r="10" spans="1:10">
      <c r="J10" s="98"/>
    </row>
  </sheetData>
  <printOptions horizontalCentered="1" verticalCentered="1"/>
  <pageMargins left="0.7" right="0.7" top="0.75" bottom="0.75" header="0.3" footer="0.3"/>
  <pageSetup paperSize="9" orientation="landscape" r:id="rId1"/>
  <headerFooter>
    <oddFooter>&amp;R&amp;P</oddFooter>
  </headerFooter>
</worksheet>
</file>

<file path=xl/worksheets/sheet1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"/>
  <sheetViews>
    <sheetView zoomScaleNormal="100" workbookViewId="0">
      <selection activeCell="F30" sqref="F30"/>
    </sheetView>
  </sheetViews>
  <sheetFormatPr defaultRowHeight="15"/>
  <cols>
    <col min="1" max="1" width="44.85546875" customWidth="1"/>
    <col min="2" max="2" width="11.7109375" customWidth="1"/>
    <col min="3" max="3" width="11.28515625" customWidth="1"/>
  </cols>
  <sheetData>
    <row r="1" spans="1:15" s="222" customFormat="1" ht="15" customHeight="1">
      <c r="A1" s="676" t="s">
        <v>655</v>
      </c>
    </row>
    <row r="2" spans="1:15" s="222" customFormat="1" ht="15" customHeight="1">
      <c r="A2" s="676"/>
    </row>
    <row r="3" spans="1:15" s="222" customFormat="1" ht="15" customHeight="1">
      <c r="A3" s="677" t="s">
        <v>658</v>
      </c>
      <c r="B3" s="678" t="s">
        <v>35</v>
      </c>
      <c r="C3" s="681" t="s">
        <v>12</v>
      </c>
    </row>
    <row r="4" spans="1:15" s="222" customFormat="1" ht="15" customHeight="1">
      <c r="A4" s="674" t="s">
        <v>344</v>
      </c>
      <c r="B4" s="679">
        <v>21</v>
      </c>
      <c r="C4" s="700">
        <v>100</v>
      </c>
      <c r="J4" s="673"/>
      <c r="K4" s="673"/>
      <c r="L4" s="673"/>
      <c r="M4" s="673"/>
      <c r="N4" s="673"/>
      <c r="O4" s="673"/>
    </row>
    <row r="5" spans="1:15">
      <c r="A5" s="674" t="s">
        <v>642</v>
      </c>
      <c r="B5" s="679">
        <v>21</v>
      </c>
      <c r="C5" s="700">
        <v>100</v>
      </c>
    </row>
    <row r="6" spans="1:15">
      <c r="A6" s="688" t="s">
        <v>656</v>
      </c>
      <c r="B6" s="701">
        <v>21</v>
      </c>
      <c r="C6" s="702">
        <v>100</v>
      </c>
    </row>
  </sheetData>
  <sortState ref="A16:B21">
    <sortCondition descending="1" ref="B16:B21"/>
  </sortState>
  <printOptions horizontalCentered="1" verticalCentered="1"/>
  <pageMargins left="0.7" right="0.7" top="0.75" bottom="0.75" header="0.3" footer="0.3"/>
  <pageSetup paperSize="9" orientation="landscape" r:id="rId1"/>
  <headerFooter>
    <oddFooter>&amp;R&amp;P</oddFooter>
  </headerFooter>
</worksheet>
</file>

<file path=xl/worksheets/sheet1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"/>
  <sheetViews>
    <sheetView zoomScaleNormal="100" workbookViewId="0">
      <selection activeCell="F30" sqref="F30"/>
    </sheetView>
  </sheetViews>
  <sheetFormatPr defaultRowHeight="15"/>
  <cols>
    <col min="1" max="1" width="52.140625" customWidth="1"/>
    <col min="3" max="3" width="11.28515625" customWidth="1"/>
  </cols>
  <sheetData>
    <row r="1" spans="1:3" s="222" customFormat="1" ht="15" customHeight="1">
      <c r="A1" s="680" t="s">
        <v>657</v>
      </c>
    </row>
    <row r="2" spans="1:3" s="222" customFormat="1" ht="15" customHeight="1">
      <c r="A2" s="680" t="s">
        <v>659</v>
      </c>
    </row>
    <row r="3" spans="1:3" s="222" customFormat="1" ht="15" customHeight="1">
      <c r="A3" s="680"/>
    </row>
    <row r="4" spans="1:3" s="222" customFormat="1" ht="15" customHeight="1">
      <c r="A4" s="677" t="s">
        <v>247</v>
      </c>
      <c r="B4" s="678" t="s">
        <v>35</v>
      </c>
      <c r="C4" s="272" t="s">
        <v>12</v>
      </c>
    </row>
    <row r="5" spans="1:3" s="222" customFormat="1" ht="15" customHeight="1">
      <c r="A5" s="674" t="s">
        <v>345</v>
      </c>
      <c r="B5" s="675">
        <v>9</v>
      </c>
      <c r="C5" s="419">
        <f>+B5/21*100</f>
        <v>42.857142857142854</v>
      </c>
    </row>
    <row r="6" spans="1:3" s="222" customFormat="1" ht="15" customHeight="1">
      <c r="A6" s="674" t="s">
        <v>346</v>
      </c>
      <c r="B6" s="675">
        <v>6</v>
      </c>
      <c r="C6" s="419">
        <f t="shared" ref="C6:C11" si="0">+B6/21*100</f>
        <v>28.571428571428569</v>
      </c>
    </row>
    <row r="7" spans="1:3" s="222" customFormat="1" ht="15" customHeight="1">
      <c r="A7" s="674" t="s">
        <v>347</v>
      </c>
      <c r="B7" s="675">
        <v>4</v>
      </c>
      <c r="C7" s="419">
        <f t="shared" si="0"/>
        <v>19.047619047619047</v>
      </c>
    </row>
    <row r="8" spans="1:3" s="222" customFormat="1" ht="15" customHeight="1">
      <c r="A8" s="674" t="s">
        <v>348</v>
      </c>
      <c r="B8" s="675">
        <v>4</v>
      </c>
      <c r="C8" s="419">
        <f t="shared" si="0"/>
        <v>19.047619047619047</v>
      </c>
    </row>
    <row r="9" spans="1:3" s="222" customFormat="1" ht="15" customHeight="1">
      <c r="A9" s="674" t="s">
        <v>349</v>
      </c>
      <c r="B9" s="675">
        <v>3</v>
      </c>
      <c r="C9" s="419">
        <f t="shared" si="0"/>
        <v>14.285714285714285</v>
      </c>
    </row>
    <row r="10" spans="1:3" s="222" customFormat="1" ht="15" customHeight="1">
      <c r="A10" s="674" t="s">
        <v>350</v>
      </c>
      <c r="B10" s="675">
        <v>2</v>
      </c>
      <c r="C10" s="419">
        <f t="shared" si="0"/>
        <v>9.5238095238095237</v>
      </c>
    </row>
    <row r="11" spans="1:3" s="222" customFormat="1" ht="15" customHeight="1">
      <c r="A11" s="688" t="s">
        <v>351</v>
      </c>
      <c r="B11" s="689">
        <v>2</v>
      </c>
      <c r="C11" s="420">
        <f t="shared" si="0"/>
        <v>9.5238095238095237</v>
      </c>
    </row>
    <row r="12" spans="1:3" s="222" customFormat="1" ht="15" customHeight="1"/>
  </sheetData>
  <printOptions horizontalCentered="1" verticalCentered="1"/>
  <pageMargins left="0.7" right="0.7" top="0.75" bottom="0.75" header="0.3" footer="0.3"/>
  <pageSetup paperSize="9" orientation="landscape" r:id="rId1"/>
  <headerFooter>
    <oddFooter>&amp;R&amp;P</oddFooter>
  </headerFooter>
</worksheet>
</file>

<file path=xl/worksheets/sheet1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"/>
  <sheetViews>
    <sheetView zoomScaleNormal="100" workbookViewId="0">
      <selection activeCell="F30" sqref="F30"/>
    </sheetView>
  </sheetViews>
  <sheetFormatPr defaultRowHeight="15"/>
  <sheetData>
    <row r="1" spans="1:3" ht="21">
      <c r="A1" s="421" t="s">
        <v>469</v>
      </c>
      <c r="B1" s="422"/>
      <c r="C1" s="422"/>
    </row>
  </sheetData>
  <printOptions verticalCentered="1"/>
  <pageMargins left="0.7" right="0.7" top="0.75" bottom="0.75" header="0.3" footer="0.3"/>
  <pageSetup paperSize="9" orientation="landscape" r:id="rId1"/>
  <headerFooter>
    <oddFooter>&amp;R&amp;P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"/>
  <sheetViews>
    <sheetView zoomScaleNormal="100" workbookViewId="0">
      <selection activeCell="F30" sqref="F30"/>
    </sheetView>
  </sheetViews>
  <sheetFormatPr defaultRowHeight="15"/>
  <cols>
    <col min="1" max="1" width="39.28515625" customWidth="1"/>
    <col min="3" max="3" width="13.7109375" customWidth="1"/>
  </cols>
  <sheetData>
    <row r="1" spans="1:15">
      <c r="A1" s="892" t="s">
        <v>783</v>
      </c>
      <c r="B1" s="222"/>
      <c r="C1" s="222"/>
      <c r="G1" s="23"/>
      <c r="H1" s="17"/>
      <c r="I1" s="16"/>
    </row>
    <row r="2" spans="1:15">
      <c r="A2" s="263"/>
      <c r="B2" s="888"/>
      <c r="C2" s="888"/>
      <c r="G2" s="16"/>
      <c r="H2" s="17"/>
      <c r="I2" s="16"/>
    </row>
    <row r="3" spans="1:15">
      <c r="A3" s="889" t="s">
        <v>277</v>
      </c>
      <c r="B3" s="890" t="s">
        <v>35</v>
      </c>
      <c r="C3" s="891" t="s">
        <v>12</v>
      </c>
      <c r="G3" s="16"/>
      <c r="H3" s="18"/>
      <c r="I3" s="18"/>
    </row>
    <row r="4" spans="1:15">
      <c r="A4" s="385" t="s">
        <v>278</v>
      </c>
      <c r="B4" s="246">
        <v>10</v>
      </c>
      <c r="C4" s="920">
        <v>50</v>
      </c>
      <c r="G4" s="19"/>
      <c r="H4" s="20"/>
      <c r="I4" s="21"/>
    </row>
    <row r="5" spans="1:15">
      <c r="A5" s="245" t="s">
        <v>279</v>
      </c>
      <c r="B5" s="246">
        <v>10</v>
      </c>
      <c r="C5" s="920">
        <v>50</v>
      </c>
      <c r="O5" s="15"/>
    </row>
    <row r="6" spans="1:15">
      <c r="A6" s="396" t="s">
        <v>5</v>
      </c>
      <c r="B6" s="248">
        <v>20</v>
      </c>
      <c r="C6" s="921">
        <v>100</v>
      </c>
      <c r="O6" s="15"/>
    </row>
  </sheetData>
  <printOptions horizontalCentered="1" verticalCentered="1"/>
  <pageMargins left="0.7" right="0.7" top="0.75" bottom="0.75" header="0.3" footer="0.3"/>
  <pageSetup paperSize="9" orientation="landscape" r:id="rId1"/>
  <headerFooter>
    <oddFooter>&amp;R&amp;P</oddFooter>
  </headerFooter>
</worksheet>
</file>

<file path=xl/worksheets/sheet1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zoomScaleNormal="100" workbookViewId="0">
      <selection activeCell="F30" sqref="F30"/>
    </sheetView>
  </sheetViews>
  <sheetFormatPr defaultRowHeight="15"/>
  <cols>
    <col min="1" max="1" width="64" style="41" customWidth="1"/>
    <col min="2" max="2" width="10.140625" style="41" customWidth="1"/>
    <col min="3" max="3" width="13.28515625" style="41" customWidth="1"/>
    <col min="4" max="4" width="9.140625" style="41"/>
  </cols>
  <sheetData>
    <row r="1" spans="1:11">
      <c r="A1" s="316" t="s">
        <v>751</v>
      </c>
      <c r="B1" s="222"/>
      <c r="C1" s="222"/>
    </row>
    <row r="2" spans="1:11">
      <c r="A2" s="316" t="s">
        <v>643</v>
      </c>
      <c r="B2" s="222"/>
      <c r="C2" s="222"/>
      <c r="I2" s="108"/>
      <c r="J2" s="108"/>
      <c r="K2" s="108"/>
    </row>
    <row r="3" spans="1:11">
      <c r="A3" s="263"/>
      <c r="B3" s="222"/>
      <c r="C3" s="222"/>
      <c r="I3" s="108"/>
      <c r="J3" s="108"/>
      <c r="K3" s="108"/>
    </row>
    <row r="4" spans="1:11">
      <c r="A4" s="685" t="s">
        <v>352</v>
      </c>
      <c r="B4" s="682" t="s">
        <v>35</v>
      </c>
      <c r="C4" s="272" t="s">
        <v>12</v>
      </c>
      <c r="I4" s="109"/>
      <c r="J4" s="108"/>
      <c r="K4" s="109"/>
    </row>
    <row r="5" spans="1:11">
      <c r="A5" s="683" t="s">
        <v>127</v>
      </c>
      <c r="B5" s="684">
        <v>8</v>
      </c>
      <c r="C5" s="263">
        <v>50</v>
      </c>
      <c r="D5" s="22"/>
      <c r="I5" s="110"/>
      <c r="J5" s="110"/>
      <c r="K5" s="108"/>
    </row>
    <row r="6" spans="1:11">
      <c r="A6" s="683" t="s">
        <v>128</v>
      </c>
      <c r="B6" s="684">
        <v>10</v>
      </c>
      <c r="C6" s="263">
        <v>63</v>
      </c>
      <c r="D6" s="22"/>
      <c r="I6" s="111"/>
      <c r="J6" s="112"/>
      <c r="K6" s="112"/>
    </row>
    <row r="7" spans="1:11">
      <c r="A7" s="686" t="s">
        <v>129</v>
      </c>
      <c r="B7" s="687">
        <v>8</v>
      </c>
      <c r="C7" s="267">
        <v>50</v>
      </c>
      <c r="D7" s="22"/>
      <c r="I7" s="111"/>
      <c r="J7" s="112"/>
      <c r="K7" s="112"/>
    </row>
    <row r="8" spans="1:11">
      <c r="C8" s="77"/>
    </row>
    <row r="9" spans="1:11" ht="15.75" customHeight="1"/>
    <row r="10" spans="1:11" ht="15.75" customHeight="1"/>
    <row r="11" spans="1:11">
      <c r="E11" s="1"/>
    </row>
    <row r="12" spans="1:11">
      <c r="E12" s="1"/>
    </row>
  </sheetData>
  <printOptions horizontalCentered="1" verticalCentered="1"/>
  <pageMargins left="0.7" right="0.7" top="0.75" bottom="0.75" header="0.3" footer="0.3"/>
  <pageSetup paperSize="9" orientation="landscape" r:id="rId1"/>
  <headerFooter>
    <oddFooter>&amp;R&amp;P</oddFooter>
  </headerFooter>
</worksheet>
</file>

<file path=xl/worksheets/sheet1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zoomScaleNormal="100" workbookViewId="0">
      <selection activeCell="F30" sqref="F30"/>
    </sheetView>
  </sheetViews>
  <sheetFormatPr defaultRowHeight="15"/>
  <cols>
    <col min="1" max="1" width="52" style="41" customWidth="1"/>
    <col min="2" max="4" width="9.140625" style="41"/>
  </cols>
  <sheetData>
    <row r="1" spans="1:11">
      <c r="A1" s="316" t="s">
        <v>530</v>
      </c>
      <c r="B1" s="222"/>
      <c r="C1" s="263"/>
      <c r="I1" s="111"/>
      <c r="J1" s="112"/>
      <c r="K1" s="112"/>
    </row>
    <row r="2" spans="1:11">
      <c r="A2" s="263"/>
      <c r="B2" s="222"/>
      <c r="C2" s="263"/>
      <c r="I2" s="113"/>
      <c r="J2" s="113"/>
      <c r="K2" s="113"/>
    </row>
    <row r="3" spans="1:11">
      <c r="A3" s="221" t="s">
        <v>644</v>
      </c>
      <c r="B3" s="682" t="s">
        <v>35</v>
      </c>
      <c r="C3" s="272" t="s">
        <v>12</v>
      </c>
      <c r="I3" s="111"/>
      <c r="J3" s="112"/>
      <c r="K3" s="112"/>
    </row>
    <row r="4" spans="1:11">
      <c r="A4" s="683" t="s">
        <v>645</v>
      </c>
      <c r="B4" s="684">
        <v>5</v>
      </c>
      <c r="C4" s="273">
        <f>+B4/B7*100</f>
        <v>38.461538461538467</v>
      </c>
      <c r="I4" s="111"/>
      <c r="J4" s="112"/>
      <c r="K4" s="112"/>
    </row>
    <row r="5" spans="1:11">
      <c r="A5" s="683" t="s">
        <v>646</v>
      </c>
      <c r="B5" s="684">
        <v>3</v>
      </c>
      <c r="C5" s="273">
        <f>+B5/13*100</f>
        <v>23.076923076923077</v>
      </c>
      <c r="I5" s="114"/>
      <c r="J5" s="114"/>
      <c r="K5" s="114"/>
    </row>
    <row r="6" spans="1:11" s="1" customFormat="1">
      <c r="A6" s="683" t="s">
        <v>647</v>
      </c>
      <c r="B6" s="684">
        <v>5</v>
      </c>
      <c r="C6" s="489">
        <f>+B6/13*100</f>
        <v>38.461538461538467</v>
      </c>
      <c r="D6" s="46"/>
    </row>
    <row r="7" spans="1:11" s="1" customFormat="1">
      <c r="A7" s="225" t="s">
        <v>68</v>
      </c>
      <c r="B7" s="225">
        <v>13</v>
      </c>
      <c r="C7" s="493">
        <f>+B7/13*100</f>
        <v>100</v>
      </c>
      <c r="D7" s="46"/>
    </row>
    <row r="8" spans="1:11">
      <c r="C8" s="77"/>
    </row>
    <row r="9" spans="1:11" ht="15.75" customHeight="1"/>
    <row r="10" spans="1:11" ht="15.75" customHeight="1"/>
    <row r="11" spans="1:11">
      <c r="E11" s="1"/>
    </row>
    <row r="12" spans="1:11">
      <c r="E12" s="1"/>
    </row>
  </sheetData>
  <printOptions horizontalCentered="1" verticalCentered="1"/>
  <pageMargins left="0.7" right="0.7" top="0.75" bottom="0.75" header="0.3" footer="0.3"/>
  <pageSetup paperSize="9" orientation="landscape" r:id="rId1"/>
  <headerFooter>
    <oddFooter>&amp;R&amp;P</oddFooter>
  </headerFooter>
</worksheet>
</file>

<file path=xl/worksheets/sheet1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zoomScaleNormal="100" workbookViewId="0">
      <selection activeCell="F30" sqref="F30"/>
    </sheetView>
  </sheetViews>
  <sheetFormatPr defaultRowHeight="15"/>
  <cols>
    <col min="1" max="1" width="23.7109375" customWidth="1"/>
    <col min="2" max="2" width="16.28515625" customWidth="1"/>
    <col min="3" max="3" width="20.7109375" customWidth="1"/>
    <col min="4" max="4" width="16.42578125" customWidth="1"/>
  </cols>
  <sheetData>
    <row r="1" spans="1:6">
      <c r="A1" s="316" t="s">
        <v>649</v>
      </c>
      <c r="B1" s="316"/>
      <c r="C1" s="316"/>
      <c r="D1" s="222"/>
      <c r="E1" s="222"/>
      <c r="F1" s="22"/>
    </row>
    <row r="2" spans="1:6" ht="12.75" customHeight="1">
      <c r="A2" s="316"/>
      <c r="B2" s="316"/>
      <c r="C2" s="316"/>
      <c r="D2" s="222"/>
      <c r="E2" s="222"/>
      <c r="F2" s="22"/>
    </row>
    <row r="3" spans="1:6">
      <c r="A3" s="221" t="s">
        <v>654</v>
      </c>
      <c r="B3" s="232" t="s">
        <v>130</v>
      </c>
      <c r="C3" s="232" t="s">
        <v>131</v>
      </c>
    </row>
    <row r="4" spans="1:6">
      <c r="A4" s="222" t="s">
        <v>19</v>
      </c>
      <c r="B4" s="233">
        <v>2</v>
      </c>
      <c r="C4" s="233">
        <v>1</v>
      </c>
    </row>
    <row r="5" spans="1:6">
      <c r="A5" s="222" t="s">
        <v>20</v>
      </c>
      <c r="B5" s="233">
        <v>6</v>
      </c>
      <c r="C5" s="233">
        <v>6</v>
      </c>
    </row>
    <row r="6" spans="1:6">
      <c r="A6" s="222" t="s">
        <v>21</v>
      </c>
      <c r="B6" s="233">
        <v>4</v>
      </c>
      <c r="C6" s="233">
        <v>3</v>
      </c>
    </row>
    <row r="7" spans="1:6">
      <c r="A7" s="267" t="s">
        <v>648</v>
      </c>
      <c r="B7" s="519">
        <v>13</v>
      </c>
      <c r="C7" s="519">
        <v>11</v>
      </c>
    </row>
  </sheetData>
  <printOptions horizontalCentered="1" verticalCentered="1"/>
  <pageMargins left="0.7" right="0.7" top="0.75" bottom="0.75" header="0.3" footer="0.3"/>
  <pageSetup paperSize="9" orientation="landscape" r:id="rId1"/>
  <headerFooter>
    <oddFooter>&amp;R&amp;P</oddFooter>
  </headerFooter>
</worksheet>
</file>

<file path=xl/worksheets/sheet1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zoomScaleNormal="100" workbookViewId="0">
      <selection activeCell="F30" sqref="F30"/>
    </sheetView>
  </sheetViews>
  <sheetFormatPr defaultRowHeight="15"/>
  <cols>
    <col min="1" max="1" width="47.85546875" customWidth="1"/>
    <col min="2" max="2" width="9.7109375" customWidth="1"/>
  </cols>
  <sheetData>
    <row r="1" spans="1:4">
      <c r="A1" s="693" t="s">
        <v>650</v>
      </c>
      <c r="B1" s="222"/>
      <c r="C1" s="222"/>
      <c r="D1" s="41"/>
    </row>
    <row r="2" spans="1:4">
      <c r="A2" s="693" t="s">
        <v>653</v>
      </c>
      <c r="B2" s="222"/>
      <c r="C2" s="222"/>
      <c r="D2" s="41"/>
    </row>
    <row r="3" spans="1:4">
      <c r="A3" s="690"/>
      <c r="B3" s="222"/>
      <c r="C3" s="222"/>
      <c r="D3" s="41"/>
    </row>
    <row r="4" spans="1:4">
      <c r="A4" s="696" t="s">
        <v>134</v>
      </c>
      <c r="B4" s="691" t="s">
        <v>35</v>
      </c>
      <c r="C4" s="272" t="s">
        <v>12</v>
      </c>
      <c r="D4" s="41"/>
    </row>
    <row r="5" spans="1:4">
      <c r="A5" s="694" t="s">
        <v>652</v>
      </c>
      <c r="B5" s="692">
        <v>4</v>
      </c>
      <c r="C5" s="263">
        <v>36</v>
      </c>
      <c r="D5" s="41"/>
    </row>
    <row r="6" spans="1:4">
      <c r="A6" s="695" t="s">
        <v>132</v>
      </c>
      <c r="B6" s="692">
        <v>11</v>
      </c>
      <c r="C6" s="263">
        <v>100</v>
      </c>
      <c r="D6" s="41"/>
    </row>
    <row r="7" spans="1:4">
      <c r="A7" s="695" t="s">
        <v>651</v>
      </c>
      <c r="B7" s="692">
        <v>4</v>
      </c>
      <c r="C7" s="699">
        <v>36</v>
      </c>
      <c r="D7" s="41"/>
    </row>
    <row r="8" spans="1:4">
      <c r="A8" s="697" t="s">
        <v>133</v>
      </c>
      <c r="B8" s="698">
        <v>4</v>
      </c>
      <c r="C8" s="267">
        <v>36</v>
      </c>
      <c r="D8" s="41"/>
    </row>
  </sheetData>
  <printOptions horizontalCentered="1" verticalCentered="1"/>
  <pageMargins left="0.7" right="0.7" top="0.75" bottom="0.75" header="0.3" footer="0.3"/>
  <pageSetup paperSize="9" orientation="landscape" r:id="rId1"/>
  <headerFooter>
    <oddFooter>&amp;R&amp;P</oddFooter>
  </headerFooter>
</worksheet>
</file>

<file path=xl/worksheets/sheet1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5"/>
  <sheetViews>
    <sheetView zoomScaleNormal="100" workbookViewId="0">
      <selection activeCell="F30" sqref="F30"/>
    </sheetView>
  </sheetViews>
  <sheetFormatPr defaultRowHeight="15"/>
  <cols>
    <col min="1" max="1" width="58.140625" style="165" customWidth="1"/>
    <col min="2" max="3" width="9.140625" style="165"/>
  </cols>
  <sheetData>
    <row r="1" spans="1:14" s="215" customFormat="1" ht="15" customHeight="1">
      <c r="A1" s="316" t="s">
        <v>662</v>
      </c>
      <c r="B1" s="222"/>
      <c r="C1" s="222"/>
    </row>
    <row r="2" spans="1:14" s="215" customFormat="1" ht="15" customHeight="1">
      <c r="A2" s="316" t="s">
        <v>660</v>
      </c>
      <c r="B2" s="222"/>
      <c r="C2" s="222"/>
    </row>
    <row r="3" spans="1:14" s="215" customFormat="1" ht="15" customHeight="1">
      <c r="A3" s="263"/>
      <c r="B3" s="222"/>
      <c r="C3" s="222"/>
    </row>
    <row r="4" spans="1:14" s="215" customFormat="1" ht="15" customHeight="1">
      <c r="A4" s="703" t="s">
        <v>146</v>
      </c>
      <c r="B4" s="704" t="s">
        <v>35</v>
      </c>
      <c r="C4" s="272" t="s">
        <v>12</v>
      </c>
      <c r="D4" s="233"/>
      <c r="I4" s="719"/>
      <c r="J4" s="705"/>
      <c r="K4" s="705"/>
      <c r="L4" s="705"/>
      <c r="M4" s="705"/>
    </row>
    <row r="5" spans="1:14" s="215" customFormat="1" ht="15" customHeight="1">
      <c r="A5" s="706" t="s">
        <v>135</v>
      </c>
      <c r="B5" s="707">
        <v>15</v>
      </c>
      <c r="C5" s="359">
        <v>100</v>
      </c>
      <c r="D5" s="708"/>
      <c r="I5" s="705"/>
      <c r="J5" s="705"/>
      <c r="K5" s="709"/>
      <c r="L5" s="705"/>
      <c r="M5" s="709"/>
    </row>
    <row r="6" spans="1:14" s="215" customFormat="1" ht="15" customHeight="1">
      <c r="A6" s="706" t="s">
        <v>136</v>
      </c>
      <c r="B6" s="707">
        <v>14</v>
      </c>
      <c r="C6" s="359">
        <v>93</v>
      </c>
      <c r="D6" s="708"/>
      <c r="I6" s="705"/>
      <c r="J6" s="705"/>
      <c r="K6" s="710"/>
      <c r="L6" s="710"/>
      <c r="M6" s="705"/>
    </row>
    <row r="7" spans="1:14" s="215" customFormat="1" ht="15" customHeight="1">
      <c r="A7" s="711" t="s">
        <v>137</v>
      </c>
      <c r="B7" s="707">
        <v>14</v>
      </c>
      <c r="C7" s="359">
        <v>93</v>
      </c>
      <c r="D7" s="708"/>
      <c r="I7" s="712"/>
      <c r="J7" s="713"/>
      <c r="K7" s="714"/>
      <c r="L7" s="715"/>
      <c r="M7" s="715"/>
    </row>
    <row r="8" spans="1:14" s="215" customFormat="1" ht="15" customHeight="1">
      <c r="A8" s="716" t="s">
        <v>138</v>
      </c>
      <c r="B8" s="717">
        <v>13</v>
      </c>
      <c r="C8" s="519">
        <v>87</v>
      </c>
      <c r="D8" s="708"/>
      <c r="I8" s="705"/>
      <c r="J8" s="713"/>
      <c r="K8" s="714"/>
      <c r="L8" s="715"/>
      <c r="M8" s="715"/>
    </row>
    <row r="9" spans="1:14" s="215" customFormat="1" ht="15" customHeight="1">
      <c r="A9" s="222"/>
      <c r="B9" s="233"/>
      <c r="C9" s="359"/>
      <c r="D9" s="233"/>
      <c r="I9" s="705"/>
      <c r="J9" s="713"/>
      <c r="K9" s="714"/>
      <c r="L9" s="715"/>
      <c r="M9" s="715"/>
    </row>
    <row r="10" spans="1:14">
      <c r="A10" s="228"/>
      <c r="B10" s="376"/>
      <c r="C10" s="376"/>
      <c r="D10" s="10"/>
      <c r="H10" s="119"/>
      <c r="I10" s="116"/>
      <c r="J10" s="121"/>
      <c r="K10" s="122"/>
      <c r="L10" s="124"/>
      <c r="M10" s="124"/>
      <c r="N10" s="123"/>
    </row>
    <row r="11" spans="1:14">
      <c r="A11" s="228"/>
      <c r="B11" s="376"/>
      <c r="C11" s="376"/>
      <c r="D11" s="10"/>
    </row>
    <row r="12" spans="1:14">
      <c r="A12" s="228"/>
      <c r="B12" s="376"/>
      <c r="C12" s="376"/>
      <c r="D12" s="10"/>
    </row>
    <row r="13" spans="1:14">
      <c r="A13" s="228"/>
      <c r="B13" s="376"/>
      <c r="C13" s="376"/>
      <c r="D13" s="10"/>
    </row>
    <row r="14" spans="1:14">
      <c r="A14" s="228"/>
      <c r="B14" s="376"/>
      <c r="C14" s="376"/>
      <c r="D14" s="10"/>
    </row>
    <row r="15" spans="1:14">
      <c r="B15" s="10"/>
      <c r="C15" s="10"/>
      <c r="D15" s="10"/>
    </row>
    <row r="16" spans="1:14">
      <c r="B16" s="10"/>
      <c r="C16" s="10"/>
      <c r="D16" s="10"/>
    </row>
    <row r="17" spans="2:4">
      <c r="B17" s="10"/>
      <c r="C17" s="10"/>
      <c r="D17" s="10"/>
    </row>
    <row r="18" spans="2:4">
      <c r="B18" s="10"/>
      <c r="C18" s="10"/>
      <c r="D18" s="10"/>
    </row>
    <row r="19" spans="2:4">
      <c r="B19" s="10"/>
      <c r="C19" s="10"/>
      <c r="D19" s="10"/>
    </row>
    <row r="20" spans="2:4">
      <c r="B20" s="10"/>
      <c r="C20" s="10"/>
      <c r="D20" s="10"/>
    </row>
    <row r="21" spans="2:4">
      <c r="B21" s="10"/>
      <c r="C21" s="10"/>
      <c r="D21" s="10"/>
    </row>
    <row r="22" spans="2:4">
      <c r="B22" s="10"/>
      <c r="C22" s="10"/>
      <c r="D22" s="10"/>
    </row>
    <row r="23" spans="2:4">
      <c r="B23" s="10"/>
      <c r="C23" s="10"/>
      <c r="D23" s="10"/>
    </row>
    <row r="24" spans="2:4">
      <c r="B24" s="10"/>
      <c r="C24" s="10"/>
      <c r="D24" s="10"/>
    </row>
    <row r="25" spans="2:4">
      <c r="B25" s="10"/>
      <c r="C25" s="10"/>
      <c r="D25" s="10"/>
    </row>
    <row r="26" spans="2:4">
      <c r="B26" s="10"/>
      <c r="C26" s="10"/>
      <c r="D26" s="10"/>
    </row>
    <row r="27" spans="2:4">
      <c r="B27" s="10"/>
      <c r="C27" s="10"/>
      <c r="D27" s="10"/>
    </row>
    <row r="28" spans="2:4">
      <c r="B28" s="10"/>
      <c r="C28" s="10"/>
      <c r="D28" s="10"/>
    </row>
    <row r="29" spans="2:4">
      <c r="B29" s="10"/>
      <c r="C29" s="10"/>
      <c r="D29" s="10"/>
    </row>
    <row r="30" spans="2:4">
      <c r="B30" s="10"/>
      <c r="C30" s="10"/>
      <c r="D30" s="10"/>
    </row>
    <row r="31" spans="2:4">
      <c r="B31" s="10"/>
      <c r="C31" s="10"/>
      <c r="D31" s="10"/>
    </row>
    <row r="32" spans="2:4">
      <c r="B32" s="10"/>
      <c r="C32" s="10"/>
      <c r="D32" s="10"/>
    </row>
    <row r="33" spans="2:4">
      <c r="B33" s="10"/>
      <c r="C33" s="10"/>
      <c r="D33" s="10"/>
    </row>
    <row r="34" spans="2:4">
      <c r="B34" s="10"/>
      <c r="C34" s="10"/>
      <c r="D34" s="10"/>
    </row>
    <row r="35" spans="2:4">
      <c r="B35" s="10"/>
      <c r="C35" s="10"/>
      <c r="D35" s="10"/>
    </row>
    <row r="36" spans="2:4">
      <c r="B36" s="10"/>
      <c r="C36" s="10"/>
      <c r="D36" s="10"/>
    </row>
    <row r="37" spans="2:4">
      <c r="B37" s="10"/>
      <c r="C37" s="10"/>
      <c r="D37" s="10"/>
    </row>
    <row r="38" spans="2:4">
      <c r="B38" s="10"/>
      <c r="C38" s="10"/>
      <c r="D38" s="10"/>
    </row>
    <row r="39" spans="2:4">
      <c r="B39" s="10"/>
      <c r="C39" s="10"/>
      <c r="D39" s="10"/>
    </row>
    <row r="40" spans="2:4">
      <c r="B40" s="10"/>
      <c r="C40" s="10"/>
      <c r="D40" s="10"/>
    </row>
    <row r="41" spans="2:4">
      <c r="B41" s="10"/>
      <c r="C41" s="10"/>
      <c r="D41" s="10"/>
    </row>
    <row r="42" spans="2:4">
      <c r="B42" s="10"/>
      <c r="C42" s="10"/>
      <c r="D42" s="10"/>
    </row>
    <row r="43" spans="2:4">
      <c r="B43" s="10"/>
      <c r="C43" s="10"/>
      <c r="D43" s="10"/>
    </row>
    <row r="44" spans="2:4">
      <c r="B44" s="10"/>
      <c r="C44" s="10"/>
      <c r="D44" s="10"/>
    </row>
    <row r="45" spans="2:4">
      <c r="B45" s="10"/>
      <c r="C45" s="10"/>
      <c r="D45" s="10"/>
    </row>
    <row r="46" spans="2:4">
      <c r="B46" s="10"/>
      <c r="C46" s="10"/>
      <c r="D46" s="10"/>
    </row>
    <row r="47" spans="2:4">
      <c r="B47" s="10"/>
      <c r="C47" s="10"/>
      <c r="D47" s="10"/>
    </row>
    <row r="48" spans="2:4">
      <c r="B48" s="10"/>
      <c r="C48" s="10"/>
      <c r="D48" s="10"/>
    </row>
    <row r="49" spans="2:4">
      <c r="B49" s="10"/>
      <c r="C49" s="10"/>
      <c r="D49" s="10"/>
    </row>
    <row r="50" spans="2:4">
      <c r="B50" s="10"/>
      <c r="C50" s="10"/>
      <c r="D50" s="10"/>
    </row>
    <row r="51" spans="2:4">
      <c r="B51" s="10"/>
      <c r="C51" s="10"/>
      <c r="D51" s="10"/>
    </row>
    <row r="52" spans="2:4">
      <c r="B52" s="10"/>
      <c r="C52" s="10"/>
      <c r="D52" s="10"/>
    </row>
    <row r="53" spans="2:4">
      <c r="B53" s="10"/>
      <c r="C53" s="10"/>
      <c r="D53" s="10"/>
    </row>
    <row r="54" spans="2:4">
      <c r="B54" s="10"/>
      <c r="C54" s="10"/>
      <c r="D54" s="10"/>
    </row>
    <row r="55" spans="2:4">
      <c r="B55" s="10"/>
      <c r="C55" s="10"/>
      <c r="D55" s="10"/>
    </row>
    <row r="56" spans="2:4">
      <c r="B56" s="10"/>
      <c r="C56" s="10"/>
      <c r="D56" s="10"/>
    </row>
    <row r="57" spans="2:4">
      <c r="B57" s="10"/>
      <c r="C57" s="10"/>
      <c r="D57" s="10"/>
    </row>
    <row r="58" spans="2:4">
      <c r="B58" s="10"/>
      <c r="C58" s="10"/>
      <c r="D58" s="10"/>
    </row>
    <row r="59" spans="2:4">
      <c r="B59" s="10"/>
      <c r="C59" s="10"/>
      <c r="D59" s="10"/>
    </row>
    <row r="60" spans="2:4">
      <c r="B60" s="10"/>
      <c r="C60" s="10"/>
      <c r="D60" s="10"/>
    </row>
    <row r="61" spans="2:4">
      <c r="B61" s="10"/>
      <c r="C61" s="10"/>
      <c r="D61" s="10"/>
    </row>
    <row r="62" spans="2:4">
      <c r="B62" s="10"/>
      <c r="C62" s="10"/>
      <c r="D62" s="10"/>
    </row>
    <row r="63" spans="2:4">
      <c r="B63" s="10"/>
      <c r="C63" s="10"/>
      <c r="D63" s="10"/>
    </row>
    <row r="64" spans="2:4">
      <c r="B64" s="10"/>
      <c r="C64" s="10"/>
      <c r="D64" s="10"/>
    </row>
    <row r="65" spans="2:4">
      <c r="B65" s="10"/>
      <c r="C65" s="10"/>
      <c r="D65" s="10"/>
    </row>
    <row r="66" spans="2:4">
      <c r="B66" s="10"/>
      <c r="C66" s="10"/>
      <c r="D66" s="10"/>
    </row>
    <row r="67" spans="2:4">
      <c r="B67" s="10"/>
      <c r="C67" s="10"/>
      <c r="D67" s="10"/>
    </row>
    <row r="68" spans="2:4">
      <c r="B68" s="10"/>
      <c r="C68" s="10"/>
      <c r="D68" s="10"/>
    </row>
    <row r="69" spans="2:4">
      <c r="B69" s="10"/>
      <c r="C69" s="10"/>
      <c r="D69" s="10"/>
    </row>
    <row r="70" spans="2:4">
      <c r="B70" s="10"/>
      <c r="C70" s="10"/>
      <c r="D70" s="10"/>
    </row>
    <row r="71" spans="2:4">
      <c r="B71" s="10"/>
      <c r="C71" s="10"/>
      <c r="D71" s="10"/>
    </row>
    <row r="72" spans="2:4">
      <c r="B72" s="10"/>
      <c r="C72" s="10"/>
      <c r="D72" s="10"/>
    </row>
    <row r="73" spans="2:4">
      <c r="B73" s="10"/>
      <c r="C73" s="10"/>
      <c r="D73" s="10"/>
    </row>
    <row r="74" spans="2:4">
      <c r="B74" s="10"/>
      <c r="C74" s="10"/>
      <c r="D74" s="10"/>
    </row>
    <row r="75" spans="2:4">
      <c r="B75" s="10"/>
      <c r="C75" s="10"/>
      <c r="D75" s="10"/>
    </row>
    <row r="76" spans="2:4">
      <c r="B76" s="10"/>
      <c r="C76" s="10"/>
      <c r="D76" s="10"/>
    </row>
    <row r="77" spans="2:4">
      <c r="B77" s="10"/>
      <c r="C77" s="10"/>
      <c r="D77" s="10"/>
    </row>
    <row r="78" spans="2:4">
      <c r="B78" s="10"/>
      <c r="C78" s="10"/>
      <c r="D78" s="10"/>
    </row>
    <row r="79" spans="2:4">
      <c r="B79" s="10"/>
      <c r="C79" s="10"/>
      <c r="D79" s="10"/>
    </row>
    <row r="80" spans="2:4">
      <c r="B80" s="10"/>
      <c r="C80" s="10"/>
      <c r="D80" s="10"/>
    </row>
    <row r="81" spans="2:4">
      <c r="B81" s="10"/>
      <c r="C81" s="10"/>
      <c r="D81" s="10"/>
    </row>
    <row r="82" spans="2:4">
      <c r="B82" s="10"/>
      <c r="C82" s="10"/>
      <c r="D82" s="10"/>
    </row>
    <row r="83" spans="2:4">
      <c r="B83" s="10"/>
      <c r="C83" s="10"/>
      <c r="D83" s="10"/>
    </row>
    <row r="84" spans="2:4">
      <c r="B84" s="10"/>
      <c r="C84" s="10"/>
      <c r="D84" s="10"/>
    </row>
    <row r="85" spans="2:4">
      <c r="B85" s="10"/>
      <c r="C85" s="10"/>
      <c r="D85" s="10"/>
    </row>
  </sheetData>
  <sortState ref="A14:C22">
    <sortCondition descending="1" ref="B14:B22"/>
  </sortState>
  <printOptions horizontalCentered="1" verticalCentered="1"/>
  <pageMargins left="0.7" right="0.7" top="0.75" bottom="0.75" header="0.3" footer="0.3"/>
  <pageSetup paperSize="9" orientation="landscape" r:id="rId1"/>
  <headerFooter>
    <oddFooter>&amp;R&amp;P</oddFooter>
  </headerFooter>
</worksheet>
</file>

<file path=xl/worksheets/sheet1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8"/>
  <sheetViews>
    <sheetView zoomScaleNormal="100" workbookViewId="0">
      <selection activeCell="F30" sqref="F30"/>
    </sheetView>
  </sheetViews>
  <sheetFormatPr defaultRowHeight="15"/>
  <cols>
    <col min="1" max="1" width="58.140625" style="165" customWidth="1"/>
    <col min="2" max="3" width="9.140625" style="165"/>
  </cols>
  <sheetData>
    <row r="1" spans="1:14" s="215" customFormat="1" ht="15" customHeight="1">
      <c r="A1" s="316" t="s">
        <v>663</v>
      </c>
      <c r="B1" s="233"/>
      <c r="C1" s="359"/>
      <c r="D1" s="233"/>
      <c r="I1" s="705"/>
      <c r="J1" s="713"/>
      <c r="K1" s="714"/>
      <c r="L1" s="715"/>
      <c r="M1" s="715"/>
    </row>
    <row r="2" spans="1:14" s="215" customFormat="1" ht="15" customHeight="1">
      <c r="A2" s="316" t="s">
        <v>660</v>
      </c>
      <c r="B2" s="233"/>
      <c r="C2" s="359"/>
      <c r="D2" s="233"/>
      <c r="I2" s="712"/>
      <c r="J2" s="705"/>
      <c r="K2" s="714"/>
      <c r="L2" s="715"/>
      <c r="M2" s="715"/>
    </row>
    <row r="3" spans="1:14" s="215" customFormat="1" ht="15" customHeight="1">
      <c r="A3" s="263"/>
      <c r="B3" s="233"/>
      <c r="C3" s="359"/>
      <c r="D3" s="233"/>
      <c r="I3" s="712"/>
      <c r="J3" s="705"/>
      <c r="K3" s="714"/>
      <c r="L3" s="715"/>
      <c r="M3" s="715"/>
    </row>
    <row r="4" spans="1:14" s="215" customFormat="1" ht="15" customHeight="1">
      <c r="A4" s="703" t="s">
        <v>145</v>
      </c>
      <c r="B4" s="704" t="s">
        <v>35</v>
      </c>
      <c r="C4" s="272" t="s">
        <v>12</v>
      </c>
      <c r="D4" s="233"/>
      <c r="I4" s="718"/>
      <c r="J4" s="719"/>
      <c r="K4" s="705"/>
      <c r="L4" s="705"/>
      <c r="M4" s="705"/>
      <c r="N4" s="705"/>
    </row>
    <row r="5" spans="1:14" s="215" customFormat="1" ht="15" customHeight="1">
      <c r="A5" s="706" t="s">
        <v>149</v>
      </c>
      <c r="B5" s="707">
        <v>15</v>
      </c>
      <c r="C5" s="359">
        <v>100</v>
      </c>
      <c r="D5" s="708"/>
      <c r="J5" s="705"/>
      <c r="K5" s="705"/>
      <c r="L5" s="709"/>
      <c r="M5" s="705"/>
      <c r="N5" s="709"/>
    </row>
    <row r="6" spans="1:14" s="215" customFormat="1" ht="15" customHeight="1">
      <c r="A6" s="706" t="s">
        <v>147</v>
      </c>
      <c r="B6" s="707">
        <v>14</v>
      </c>
      <c r="C6" s="359">
        <v>93</v>
      </c>
      <c r="D6" s="708"/>
      <c r="J6" s="705"/>
      <c r="M6" s="710"/>
      <c r="N6" s="705"/>
    </row>
    <row r="7" spans="1:14" s="215" customFormat="1" ht="15" customHeight="1">
      <c r="A7" s="706" t="s">
        <v>139</v>
      </c>
      <c r="B7" s="707">
        <v>13</v>
      </c>
      <c r="C7" s="359">
        <v>87</v>
      </c>
      <c r="D7" s="708"/>
      <c r="J7" s="712"/>
      <c r="M7" s="715"/>
      <c r="N7" s="715"/>
    </row>
    <row r="8" spans="1:14" s="215" customFormat="1" ht="15" customHeight="1">
      <c r="A8" s="706" t="s">
        <v>143</v>
      </c>
      <c r="B8" s="707">
        <v>13</v>
      </c>
      <c r="C8" s="359">
        <v>87</v>
      </c>
      <c r="D8" s="708"/>
      <c r="J8" s="705"/>
      <c r="M8" s="715"/>
      <c r="N8" s="715"/>
    </row>
    <row r="9" spans="1:14" s="215" customFormat="1" ht="15" customHeight="1">
      <c r="A9" s="706" t="s">
        <v>144</v>
      </c>
      <c r="B9" s="707">
        <v>13</v>
      </c>
      <c r="C9" s="359">
        <v>87</v>
      </c>
      <c r="D9" s="708"/>
      <c r="J9" s="705"/>
      <c r="M9" s="715"/>
      <c r="N9" s="715"/>
    </row>
    <row r="10" spans="1:14" s="215" customFormat="1" ht="15" customHeight="1">
      <c r="A10" s="706" t="s">
        <v>148</v>
      </c>
      <c r="B10" s="707">
        <v>13</v>
      </c>
      <c r="C10" s="359">
        <v>87</v>
      </c>
      <c r="D10" s="708"/>
      <c r="J10" s="705"/>
      <c r="M10" s="715"/>
      <c r="N10" s="715"/>
    </row>
    <row r="11" spans="1:14" s="215" customFormat="1" ht="15" customHeight="1">
      <c r="A11" s="706" t="s">
        <v>141</v>
      </c>
      <c r="B11" s="707">
        <v>12</v>
      </c>
      <c r="C11" s="359">
        <v>80</v>
      </c>
      <c r="D11" s="708"/>
      <c r="J11" s="705"/>
      <c r="M11" s="715"/>
      <c r="N11" s="715"/>
    </row>
    <row r="12" spans="1:14" s="215" customFormat="1" ht="15" customHeight="1">
      <c r="A12" s="706" t="s">
        <v>142</v>
      </c>
      <c r="B12" s="707">
        <v>12</v>
      </c>
      <c r="C12" s="359">
        <v>80</v>
      </c>
      <c r="D12" s="708"/>
      <c r="J12" s="705"/>
      <c r="M12" s="715"/>
      <c r="N12" s="715"/>
    </row>
    <row r="13" spans="1:14" s="215" customFormat="1" ht="15" customHeight="1">
      <c r="A13" s="706" t="s">
        <v>140</v>
      </c>
      <c r="B13" s="707">
        <v>9</v>
      </c>
      <c r="C13" s="359">
        <v>60</v>
      </c>
      <c r="D13" s="708"/>
      <c r="J13" s="705"/>
      <c r="M13" s="715"/>
      <c r="N13" s="715"/>
    </row>
    <row r="14" spans="1:14" s="215" customFormat="1" ht="15" customHeight="1">
      <c r="A14" s="720" t="s">
        <v>104</v>
      </c>
      <c r="B14" s="300">
        <v>2</v>
      </c>
      <c r="C14" s="519">
        <v>13</v>
      </c>
      <c r="D14" s="233"/>
      <c r="J14" s="705"/>
      <c r="M14" s="715"/>
      <c r="N14" s="715"/>
    </row>
    <row r="15" spans="1:14">
      <c r="A15" s="228"/>
      <c r="B15" s="376"/>
      <c r="C15" s="376"/>
      <c r="D15" s="10"/>
    </row>
    <row r="16" spans="1:14">
      <c r="A16" s="228"/>
      <c r="B16" s="376"/>
      <c r="C16" s="376"/>
      <c r="D16" s="10"/>
    </row>
    <row r="17" spans="1:4">
      <c r="A17" s="228"/>
      <c r="B17" s="376"/>
      <c r="C17" s="376"/>
      <c r="D17" s="10"/>
    </row>
    <row r="18" spans="1:4">
      <c r="B18" s="10"/>
      <c r="C18" s="10"/>
      <c r="D18" s="10"/>
    </row>
    <row r="19" spans="1:4">
      <c r="B19" s="10"/>
      <c r="C19" s="10"/>
      <c r="D19" s="10"/>
    </row>
    <row r="20" spans="1:4">
      <c r="B20" s="10"/>
      <c r="C20" s="10"/>
      <c r="D20" s="10"/>
    </row>
    <row r="21" spans="1:4">
      <c r="B21" s="10"/>
      <c r="C21" s="10"/>
      <c r="D21" s="10"/>
    </row>
    <row r="22" spans="1:4">
      <c r="B22" s="10"/>
      <c r="C22" s="10"/>
      <c r="D22" s="10"/>
    </row>
    <row r="23" spans="1:4">
      <c r="B23" s="10"/>
      <c r="C23" s="10"/>
      <c r="D23" s="10"/>
    </row>
    <row r="24" spans="1:4">
      <c r="B24" s="10"/>
      <c r="C24" s="10"/>
      <c r="D24" s="10"/>
    </row>
    <row r="25" spans="1:4">
      <c r="B25" s="10"/>
      <c r="C25" s="10"/>
      <c r="D25" s="10"/>
    </row>
    <row r="26" spans="1:4">
      <c r="B26" s="10"/>
      <c r="C26" s="10"/>
      <c r="D26" s="10"/>
    </row>
    <row r="27" spans="1:4">
      <c r="B27" s="10"/>
      <c r="C27" s="10"/>
      <c r="D27" s="10"/>
    </row>
    <row r="28" spans="1:4">
      <c r="B28" s="10"/>
      <c r="C28" s="10"/>
      <c r="D28" s="10"/>
    </row>
    <row r="29" spans="1:4">
      <c r="B29" s="10"/>
      <c r="C29" s="10"/>
      <c r="D29" s="10"/>
    </row>
    <row r="30" spans="1:4">
      <c r="B30" s="10"/>
      <c r="C30" s="10"/>
      <c r="D30" s="10"/>
    </row>
    <row r="31" spans="1:4">
      <c r="B31" s="10"/>
      <c r="C31" s="10"/>
      <c r="D31" s="10"/>
    </row>
    <row r="32" spans="1:4">
      <c r="B32" s="10"/>
      <c r="C32" s="10"/>
      <c r="D32" s="10"/>
    </row>
    <row r="33" spans="2:4">
      <c r="B33" s="10"/>
      <c r="C33" s="10"/>
      <c r="D33" s="10"/>
    </row>
    <row r="34" spans="2:4">
      <c r="B34" s="10"/>
      <c r="C34" s="10"/>
      <c r="D34" s="10"/>
    </row>
    <row r="35" spans="2:4">
      <c r="B35" s="10"/>
      <c r="C35" s="10"/>
      <c r="D35" s="10"/>
    </row>
    <row r="36" spans="2:4">
      <c r="B36" s="10"/>
      <c r="C36" s="10"/>
      <c r="D36" s="10"/>
    </row>
    <row r="37" spans="2:4">
      <c r="B37" s="10"/>
      <c r="C37" s="10"/>
      <c r="D37" s="10"/>
    </row>
    <row r="38" spans="2:4">
      <c r="B38" s="10"/>
      <c r="C38" s="10"/>
      <c r="D38" s="10"/>
    </row>
    <row r="39" spans="2:4">
      <c r="B39" s="10"/>
      <c r="C39" s="10"/>
      <c r="D39" s="10"/>
    </row>
    <row r="40" spans="2:4">
      <c r="B40" s="10"/>
      <c r="C40" s="10"/>
      <c r="D40" s="10"/>
    </row>
    <row r="41" spans="2:4">
      <c r="B41" s="10"/>
      <c r="C41" s="10"/>
      <c r="D41" s="10"/>
    </row>
    <row r="42" spans="2:4">
      <c r="B42" s="10"/>
      <c r="C42" s="10"/>
      <c r="D42" s="10"/>
    </row>
    <row r="43" spans="2:4">
      <c r="B43" s="10"/>
      <c r="C43" s="10"/>
      <c r="D43" s="10"/>
    </row>
    <row r="44" spans="2:4">
      <c r="B44" s="10"/>
      <c r="C44" s="10"/>
      <c r="D44" s="10"/>
    </row>
    <row r="45" spans="2:4">
      <c r="B45" s="10"/>
      <c r="C45" s="10"/>
      <c r="D45" s="10"/>
    </row>
    <row r="46" spans="2:4">
      <c r="B46" s="10"/>
      <c r="C46" s="10"/>
      <c r="D46" s="10"/>
    </row>
    <row r="47" spans="2:4">
      <c r="B47" s="10"/>
      <c r="C47" s="10"/>
      <c r="D47" s="10"/>
    </row>
    <row r="48" spans="2:4">
      <c r="B48" s="10"/>
      <c r="C48" s="10"/>
      <c r="D48" s="10"/>
    </row>
    <row r="49" spans="2:4">
      <c r="B49" s="10"/>
      <c r="C49" s="10"/>
      <c r="D49" s="10"/>
    </row>
    <row r="50" spans="2:4">
      <c r="B50" s="10"/>
      <c r="C50" s="10"/>
      <c r="D50" s="10"/>
    </row>
    <row r="51" spans="2:4">
      <c r="B51" s="10"/>
      <c r="C51" s="10"/>
      <c r="D51" s="10"/>
    </row>
    <row r="52" spans="2:4">
      <c r="B52" s="10"/>
      <c r="C52" s="10"/>
      <c r="D52" s="10"/>
    </row>
    <row r="53" spans="2:4">
      <c r="B53" s="10"/>
      <c r="C53" s="10"/>
      <c r="D53" s="10"/>
    </row>
    <row r="54" spans="2:4">
      <c r="B54" s="10"/>
      <c r="C54" s="10"/>
      <c r="D54" s="10"/>
    </row>
    <row r="55" spans="2:4">
      <c r="B55" s="10"/>
      <c r="C55" s="10"/>
      <c r="D55" s="10"/>
    </row>
    <row r="56" spans="2:4">
      <c r="B56" s="10"/>
      <c r="C56" s="10"/>
      <c r="D56" s="10"/>
    </row>
    <row r="57" spans="2:4">
      <c r="B57" s="10"/>
      <c r="C57" s="10"/>
      <c r="D57" s="10"/>
    </row>
    <row r="58" spans="2:4">
      <c r="B58" s="10"/>
      <c r="C58" s="10"/>
      <c r="D58" s="10"/>
    </row>
    <row r="59" spans="2:4">
      <c r="B59" s="10"/>
      <c r="C59" s="10"/>
      <c r="D59" s="10"/>
    </row>
    <row r="60" spans="2:4">
      <c r="B60" s="10"/>
      <c r="C60" s="10"/>
      <c r="D60" s="10"/>
    </row>
    <row r="61" spans="2:4">
      <c r="B61" s="10"/>
      <c r="C61" s="10"/>
      <c r="D61" s="10"/>
    </row>
    <row r="62" spans="2:4">
      <c r="B62" s="10"/>
      <c r="C62" s="10"/>
      <c r="D62" s="10"/>
    </row>
    <row r="63" spans="2:4">
      <c r="B63" s="10"/>
      <c r="C63" s="10"/>
      <c r="D63" s="10"/>
    </row>
    <row r="64" spans="2:4">
      <c r="B64" s="10"/>
      <c r="C64" s="10"/>
      <c r="D64" s="10"/>
    </row>
    <row r="65" spans="2:4">
      <c r="B65" s="10"/>
      <c r="C65" s="10"/>
      <c r="D65" s="10"/>
    </row>
    <row r="66" spans="2:4">
      <c r="B66" s="10"/>
      <c r="C66" s="10"/>
      <c r="D66" s="10"/>
    </row>
    <row r="67" spans="2:4">
      <c r="B67" s="10"/>
      <c r="C67" s="10"/>
      <c r="D67" s="10"/>
    </row>
    <row r="68" spans="2:4">
      <c r="B68" s="10"/>
      <c r="C68" s="10"/>
      <c r="D68" s="10"/>
    </row>
    <row r="69" spans="2:4">
      <c r="B69" s="10"/>
      <c r="C69" s="10"/>
      <c r="D69" s="10"/>
    </row>
    <row r="70" spans="2:4">
      <c r="B70" s="10"/>
      <c r="C70" s="10"/>
      <c r="D70" s="10"/>
    </row>
    <row r="71" spans="2:4">
      <c r="B71" s="10"/>
      <c r="C71" s="10"/>
      <c r="D71" s="10"/>
    </row>
    <row r="72" spans="2:4">
      <c r="B72" s="10"/>
      <c r="C72" s="10"/>
      <c r="D72" s="10"/>
    </row>
    <row r="73" spans="2:4">
      <c r="B73" s="10"/>
      <c r="C73" s="10"/>
      <c r="D73" s="10"/>
    </row>
    <row r="74" spans="2:4">
      <c r="B74" s="10"/>
      <c r="C74" s="10"/>
      <c r="D74" s="10"/>
    </row>
    <row r="75" spans="2:4">
      <c r="B75" s="10"/>
      <c r="C75" s="10"/>
      <c r="D75" s="10"/>
    </row>
    <row r="76" spans="2:4">
      <c r="B76" s="10"/>
      <c r="C76" s="10"/>
      <c r="D76" s="10"/>
    </row>
    <row r="77" spans="2:4">
      <c r="B77" s="10"/>
      <c r="C77" s="10"/>
      <c r="D77" s="10"/>
    </row>
    <row r="78" spans="2:4">
      <c r="B78" s="10"/>
      <c r="C78" s="10"/>
      <c r="D78" s="10"/>
    </row>
    <row r="79" spans="2:4">
      <c r="B79" s="10"/>
      <c r="C79" s="10"/>
      <c r="D79" s="10"/>
    </row>
    <row r="80" spans="2:4">
      <c r="B80" s="10"/>
      <c r="C80" s="10"/>
      <c r="D80" s="10"/>
    </row>
    <row r="81" spans="2:4">
      <c r="B81" s="10"/>
      <c r="C81" s="10"/>
      <c r="D81" s="10"/>
    </row>
    <row r="82" spans="2:4">
      <c r="B82" s="10"/>
      <c r="C82" s="10"/>
      <c r="D82" s="10"/>
    </row>
    <row r="83" spans="2:4">
      <c r="B83" s="10"/>
      <c r="C83" s="10"/>
      <c r="D83" s="10"/>
    </row>
    <row r="84" spans="2:4">
      <c r="B84" s="10"/>
      <c r="C84" s="10"/>
      <c r="D84" s="10"/>
    </row>
    <row r="85" spans="2:4">
      <c r="B85" s="10"/>
      <c r="C85" s="10"/>
      <c r="D85" s="10"/>
    </row>
    <row r="86" spans="2:4">
      <c r="B86" s="10"/>
      <c r="C86" s="10"/>
      <c r="D86" s="10"/>
    </row>
    <row r="87" spans="2:4">
      <c r="B87" s="10"/>
      <c r="C87" s="10"/>
      <c r="D87" s="10"/>
    </row>
    <row r="88" spans="2:4">
      <c r="B88" s="10"/>
      <c r="C88" s="10"/>
      <c r="D88" s="10"/>
    </row>
  </sheetData>
  <printOptions horizontalCentered="1" verticalCentered="1"/>
  <pageMargins left="0.7" right="0.7" top="0.75" bottom="0.75" header="0.3" footer="0.3"/>
  <pageSetup paperSize="9" orientation="landscape" r:id="rId1"/>
  <headerFooter>
    <oddFooter>&amp;R&amp;P</oddFooter>
  </headerFooter>
</worksheet>
</file>

<file path=xl/worksheets/sheet1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4"/>
  <sheetViews>
    <sheetView zoomScaleNormal="100" workbookViewId="0">
      <selection activeCell="F30" sqref="F30"/>
    </sheetView>
  </sheetViews>
  <sheetFormatPr defaultRowHeight="15"/>
  <cols>
    <col min="1" max="1" width="52.5703125" style="165" customWidth="1"/>
    <col min="2" max="3" width="9.140625" style="165"/>
  </cols>
  <sheetData>
    <row r="1" spans="1:14" ht="15" customHeight="1">
      <c r="A1" s="721" t="s">
        <v>728</v>
      </c>
      <c r="B1" s="376"/>
      <c r="C1" s="376"/>
      <c r="D1" s="10"/>
      <c r="G1" s="116"/>
      <c r="H1" s="120"/>
      <c r="I1" s="121"/>
      <c r="J1" s="122"/>
      <c r="K1" s="22"/>
    </row>
    <row r="2" spans="1:14" ht="15" customHeight="1">
      <c r="A2" s="316" t="s">
        <v>661</v>
      </c>
      <c r="B2" s="376"/>
      <c r="C2" s="376"/>
      <c r="D2" s="10"/>
      <c r="G2" s="116"/>
      <c r="H2" s="120"/>
      <c r="I2" s="121"/>
      <c r="J2" s="122"/>
      <c r="K2" s="22"/>
    </row>
    <row r="3" spans="1:14" ht="15" customHeight="1">
      <c r="A3" s="316"/>
      <c r="B3" s="376"/>
      <c r="C3" s="376"/>
      <c r="D3" s="10"/>
      <c r="G3" s="116"/>
      <c r="H3" s="120"/>
      <c r="I3" s="121"/>
      <c r="J3" s="122"/>
      <c r="K3" s="22"/>
    </row>
    <row r="4" spans="1:14" ht="15" customHeight="1">
      <c r="A4" s="703" t="s">
        <v>152</v>
      </c>
      <c r="B4" s="704" t="s">
        <v>35</v>
      </c>
      <c r="C4" s="272" t="s">
        <v>12</v>
      </c>
      <c r="D4" s="10"/>
      <c r="G4" s="119"/>
      <c r="H4" s="116"/>
      <c r="I4" s="121"/>
      <c r="J4" s="122"/>
      <c r="K4" s="122"/>
    </row>
    <row r="5" spans="1:14" ht="15" customHeight="1">
      <c r="A5" s="706" t="s">
        <v>729</v>
      </c>
      <c r="B5" s="707">
        <v>9</v>
      </c>
      <c r="C5" s="419">
        <f>+B5/13*100</f>
        <v>69.230769230769226</v>
      </c>
      <c r="D5" s="10"/>
      <c r="G5" s="123"/>
      <c r="H5" s="123"/>
      <c r="I5" s="123"/>
      <c r="J5" s="123"/>
      <c r="K5" s="123"/>
    </row>
    <row r="6" spans="1:14" ht="15" customHeight="1">
      <c r="A6" s="706" t="s">
        <v>150</v>
      </c>
      <c r="B6" s="707">
        <v>4</v>
      </c>
      <c r="C6" s="419">
        <f>+B6/13*100</f>
        <v>30.76923076923077</v>
      </c>
      <c r="D6" s="10"/>
    </row>
    <row r="7" spans="1:14" ht="15" customHeight="1">
      <c r="A7" s="716" t="s">
        <v>151</v>
      </c>
      <c r="B7" s="717">
        <v>5</v>
      </c>
      <c r="C7" s="420">
        <f>+B7/13*100</f>
        <v>38.461538461538467</v>
      </c>
      <c r="D7" s="10"/>
    </row>
    <row r="8" spans="1:14" ht="15" customHeight="1">
      <c r="A8" s="228"/>
      <c r="B8" s="376"/>
      <c r="C8" s="652"/>
      <c r="D8" s="10"/>
    </row>
    <row r="9" spans="1:14">
      <c r="A9" s="228"/>
      <c r="B9" s="376"/>
      <c r="C9" s="376"/>
      <c r="D9" s="10"/>
      <c r="H9" s="119"/>
      <c r="I9" s="116"/>
      <c r="J9" s="121"/>
      <c r="K9" s="122"/>
      <c r="L9" s="124"/>
      <c r="M9" s="124"/>
      <c r="N9" s="123"/>
    </row>
    <row r="10" spans="1:14">
      <c r="A10" s="228"/>
      <c r="B10" s="376"/>
      <c r="C10" s="376"/>
      <c r="D10" s="10"/>
    </row>
    <row r="11" spans="1:14">
      <c r="A11" s="228"/>
      <c r="B11" s="376"/>
      <c r="C11" s="376"/>
      <c r="D11" s="10"/>
    </row>
    <row r="12" spans="1:14">
      <c r="A12" s="228"/>
      <c r="B12" s="376"/>
      <c r="C12" s="376"/>
      <c r="D12" s="10"/>
    </row>
    <row r="13" spans="1:14">
      <c r="A13" s="228"/>
      <c r="B13" s="376"/>
      <c r="C13" s="376"/>
      <c r="D13" s="10"/>
    </row>
    <row r="14" spans="1:14">
      <c r="B14" s="10"/>
      <c r="C14" s="10"/>
      <c r="D14" s="10"/>
    </row>
    <row r="15" spans="1:14">
      <c r="B15" s="10"/>
      <c r="C15" s="10"/>
      <c r="D15" s="10"/>
    </row>
    <row r="16" spans="1:14">
      <c r="B16" s="10"/>
      <c r="C16" s="10"/>
      <c r="D16" s="10"/>
    </row>
    <row r="17" spans="2:4">
      <c r="B17" s="10"/>
      <c r="C17" s="10"/>
      <c r="D17" s="10"/>
    </row>
    <row r="18" spans="2:4">
      <c r="B18" s="10"/>
      <c r="C18" s="10"/>
      <c r="D18" s="10"/>
    </row>
    <row r="19" spans="2:4">
      <c r="B19" s="10"/>
      <c r="C19" s="10"/>
      <c r="D19" s="10"/>
    </row>
    <row r="20" spans="2:4">
      <c r="B20" s="10"/>
      <c r="C20" s="10"/>
      <c r="D20" s="10"/>
    </row>
    <row r="21" spans="2:4">
      <c r="B21" s="10"/>
      <c r="C21" s="10"/>
      <c r="D21" s="10"/>
    </row>
    <row r="22" spans="2:4">
      <c r="B22" s="10"/>
      <c r="C22" s="10"/>
      <c r="D22" s="10"/>
    </row>
    <row r="23" spans="2:4">
      <c r="B23" s="10"/>
      <c r="C23" s="10"/>
      <c r="D23" s="10"/>
    </row>
    <row r="24" spans="2:4">
      <c r="B24" s="10"/>
      <c r="C24" s="10"/>
      <c r="D24" s="10"/>
    </row>
    <row r="25" spans="2:4">
      <c r="B25" s="10"/>
      <c r="C25" s="10"/>
      <c r="D25" s="10"/>
    </row>
    <row r="26" spans="2:4">
      <c r="B26" s="10"/>
      <c r="C26" s="10"/>
      <c r="D26" s="10"/>
    </row>
    <row r="27" spans="2:4">
      <c r="B27" s="10"/>
      <c r="C27" s="10"/>
      <c r="D27" s="10"/>
    </row>
    <row r="28" spans="2:4">
      <c r="B28" s="10"/>
      <c r="C28" s="10"/>
      <c r="D28" s="10"/>
    </row>
    <row r="29" spans="2:4">
      <c r="B29" s="10"/>
      <c r="C29" s="10"/>
      <c r="D29" s="10"/>
    </row>
    <row r="30" spans="2:4">
      <c r="B30" s="10"/>
      <c r="C30" s="10"/>
      <c r="D30" s="10"/>
    </row>
    <row r="31" spans="2:4">
      <c r="B31" s="10"/>
      <c r="C31" s="10"/>
      <c r="D31" s="10"/>
    </row>
    <row r="32" spans="2:4">
      <c r="B32" s="10"/>
      <c r="C32" s="10"/>
      <c r="D32" s="10"/>
    </row>
    <row r="33" spans="2:4">
      <c r="B33" s="10"/>
      <c r="C33" s="10"/>
      <c r="D33" s="10"/>
    </row>
    <row r="34" spans="2:4">
      <c r="B34" s="10"/>
      <c r="C34" s="10"/>
      <c r="D34" s="10"/>
    </row>
    <row r="35" spans="2:4">
      <c r="B35" s="10"/>
      <c r="C35" s="10"/>
      <c r="D35" s="10"/>
    </row>
    <row r="36" spans="2:4">
      <c r="B36" s="10"/>
      <c r="C36" s="10"/>
      <c r="D36" s="10"/>
    </row>
    <row r="37" spans="2:4">
      <c r="B37" s="10"/>
      <c r="C37" s="10"/>
      <c r="D37" s="10"/>
    </row>
    <row r="38" spans="2:4">
      <c r="B38" s="10"/>
      <c r="C38" s="10"/>
      <c r="D38" s="10"/>
    </row>
    <row r="39" spans="2:4">
      <c r="B39" s="10"/>
      <c r="C39" s="10"/>
      <c r="D39" s="10"/>
    </row>
    <row r="40" spans="2:4">
      <c r="B40" s="10"/>
      <c r="C40" s="10"/>
      <c r="D40" s="10"/>
    </row>
    <row r="41" spans="2:4">
      <c r="B41" s="10"/>
      <c r="C41" s="10"/>
      <c r="D41" s="10"/>
    </row>
    <row r="42" spans="2:4">
      <c r="B42" s="10"/>
      <c r="C42" s="10"/>
      <c r="D42" s="10"/>
    </row>
    <row r="43" spans="2:4">
      <c r="B43" s="10"/>
      <c r="C43" s="10"/>
      <c r="D43" s="10"/>
    </row>
    <row r="44" spans="2:4">
      <c r="B44" s="10"/>
      <c r="C44" s="10"/>
      <c r="D44" s="10"/>
    </row>
    <row r="45" spans="2:4">
      <c r="B45" s="10"/>
      <c r="C45" s="10"/>
      <c r="D45" s="10"/>
    </row>
    <row r="46" spans="2:4">
      <c r="B46" s="10"/>
      <c r="C46" s="10"/>
      <c r="D46" s="10"/>
    </row>
    <row r="47" spans="2:4">
      <c r="B47" s="10"/>
      <c r="C47" s="10"/>
      <c r="D47" s="10"/>
    </row>
    <row r="48" spans="2:4">
      <c r="B48" s="10"/>
      <c r="C48" s="10"/>
      <c r="D48" s="10"/>
    </row>
    <row r="49" spans="2:4">
      <c r="B49" s="10"/>
      <c r="C49" s="10"/>
      <c r="D49" s="10"/>
    </row>
    <row r="50" spans="2:4">
      <c r="B50" s="10"/>
      <c r="C50" s="10"/>
      <c r="D50" s="10"/>
    </row>
    <row r="51" spans="2:4">
      <c r="B51" s="10"/>
      <c r="C51" s="10"/>
      <c r="D51" s="10"/>
    </row>
    <row r="52" spans="2:4">
      <c r="B52" s="10"/>
      <c r="C52" s="10"/>
      <c r="D52" s="10"/>
    </row>
    <row r="53" spans="2:4">
      <c r="B53" s="10"/>
      <c r="C53" s="10"/>
      <c r="D53" s="10"/>
    </row>
    <row r="54" spans="2:4">
      <c r="B54" s="10"/>
      <c r="C54" s="10"/>
      <c r="D54" s="10"/>
    </row>
    <row r="55" spans="2:4">
      <c r="B55" s="10"/>
      <c r="C55" s="10"/>
      <c r="D55" s="10"/>
    </row>
    <row r="56" spans="2:4">
      <c r="B56" s="10"/>
      <c r="C56" s="10"/>
      <c r="D56" s="10"/>
    </row>
    <row r="57" spans="2:4">
      <c r="B57" s="10"/>
      <c r="C57" s="10"/>
      <c r="D57" s="10"/>
    </row>
    <row r="58" spans="2:4">
      <c r="B58" s="10"/>
      <c r="C58" s="10"/>
      <c r="D58" s="10"/>
    </row>
    <row r="59" spans="2:4">
      <c r="B59" s="10"/>
      <c r="C59" s="10"/>
      <c r="D59" s="10"/>
    </row>
    <row r="60" spans="2:4">
      <c r="B60" s="10"/>
      <c r="C60" s="10"/>
      <c r="D60" s="10"/>
    </row>
    <row r="61" spans="2:4">
      <c r="B61" s="10"/>
      <c r="C61" s="10"/>
      <c r="D61" s="10"/>
    </row>
    <row r="62" spans="2:4">
      <c r="B62" s="10"/>
      <c r="C62" s="10"/>
      <c r="D62" s="10"/>
    </row>
    <row r="63" spans="2:4">
      <c r="B63" s="10"/>
      <c r="C63" s="10"/>
      <c r="D63" s="10"/>
    </row>
    <row r="64" spans="2:4">
      <c r="B64" s="10"/>
      <c r="C64" s="10"/>
      <c r="D64" s="10"/>
    </row>
    <row r="65" spans="2:4">
      <c r="B65" s="10"/>
      <c r="C65" s="10"/>
      <c r="D65" s="10"/>
    </row>
    <row r="66" spans="2:4">
      <c r="B66" s="10"/>
      <c r="C66" s="10"/>
      <c r="D66" s="10"/>
    </row>
    <row r="67" spans="2:4">
      <c r="B67" s="10"/>
      <c r="C67" s="10"/>
      <c r="D67" s="10"/>
    </row>
    <row r="68" spans="2:4">
      <c r="B68" s="10"/>
      <c r="C68" s="10"/>
      <c r="D68" s="10"/>
    </row>
    <row r="69" spans="2:4">
      <c r="B69" s="10"/>
      <c r="C69" s="10"/>
      <c r="D69" s="10"/>
    </row>
    <row r="70" spans="2:4">
      <c r="B70" s="10"/>
      <c r="C70" s="10"/>
      <c r="D70" s="10"/>
    </row>
    <row r="71" spans="2:4">
      <c r="B71" s="10"/>
      <c r="C71" s="10"/>
      <c r="D71" s="10"/>
    </row>
    <row r="72" spans="2:4">
      <c r="B72" s="10"/>
      <c r="C72" s="10"/>
      <c r="D72" s="10"/>
    </row>
    <row r="73" spans="2:4">
      <c r="B73" s="10"/>
      <c r="C73" s="10"/>
      <c r="D73" s="10"/>
    </row>
    <row r="74" spans="2:4">
      <c r="B74" s="10"/>
      <c r="C74" s="10"/>
      <c r="D74" s="10"/>
    </row>
    <row r="75" spans="2:4">
      <c r="B75" s="10"/>
      <c r="C75" s="10"/>
      <c r="D75" s="10"/>
    </row>
    <row r="76" spans="2:4">
      <c r="B76" s="10"/>
      <c r="C76" s="10"/>
      <c r="D76" s="10"/>
    </row>
    <row r="77" spans="2:4">
      <c r="B77" s="10"/>
      <c r="C77" s="10"/>
      <c r="D77" s="10"/>
    </row>
    <row r="78" spans="2:4">
      <c r="B78" s="10"/>
      <c r="C78" s="10"/>
      <c r="D78" s="10"/>
    </row>
    <row r="79" spans="2:4">
      <c r="B79" s="10"/>
      <c r="C79" s="10"/>
      <c r="D79" s="10"/>
    </row>
    <row r="80" spans="2:4">
      <c r="B80" s="10"/>
      <c r="C80" s="10"/>
      <c r="D80" s="10"/>
    </row>
    <row r="81" spans="2:4">
      <c r="B81" s="10"/>
      <c r="C81" s="10"/>
      <c r="D81" s="10"/>
    </row>
    <row r="82" spans="2:4">
      <c r="B82" s="10"/>
      <c r="C82" s="10"/>
      <c r="D82" s="10"/>
    </row>
    <row r="83" spans="2:4">
      <c r="B83" s="10"/>
      <c r="C83" s="10"/>
      <c r="D83" s="10"/>
    </row>
    <row r="84" spans="2:4">
      <c r="B84" s="10"/>
      <c r="C84" s="10"/>
      <c r="D84" s="10"/>
    </row>
  </sheetData>
  <printOptions horizontalCentered="1" verticalCentered="1"/>
  <pageMargins left="0.7" right="0.7" top="0.75" bottom="0.75" header="0.3" footer="0.3"/>
  <pageSetup paperSize="9" orientation="landscape" r:id="rId1"/>
  <headerFooter>
    <oddFooter>&amp;R&amp;P</oddFooter>
  </headerFooter>
</worksheet>
</file>

<file path=xl/worksheets/sheet1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3"/>
  <sheetViews>
    <sheetView zoomScaleNormal="100" workbookViewId="0">
      <selection activeCell="F30" sqref="F30"/>
    </sheetView>
  </sheetViews>
  <sheetFormatPr defaultRowHeight="15"/>
  <cols>
    <col min="1" max="1" width="58.140625" style="165" customWidth="1"/>
    <col min="2" max="2" width="12" style="165" customWidth="1"/>
    <col min="3" max="3" width="13.28515625" style="165" customWidth="1"/>
  </cols>
  <sheetData>
    <row r="1" spans="1:14" ht="15" customHeight="1">
      <c r="A1" s="722" t="s">
        <v>664</v>
      </c>
      <c r="B1" s="376"/>
      <c r="C1" s="652"/>
      <c r="D1" s="10"/>
      <c r="H1" s="115"/>
      <c r="I1" s="116"/>
      <c r="J1" s="116"/>
      <c r="K1" s="116"/>
      <c r="L1" s="116"/>
      <c r="M1" s="116"/>
      <c r="N1" s="123"/>
    </row>
    <row r="2" spans="1:14" ht="15" customHeight="1">
      <c r="A2" s="316" t="s">
        <v>660</v>
      </c>
      <c r="B2" s="376"/>
      <c r="C2" s="652"/>
      <c r="D2" s="10"/>
      <c r="H2" s="117"/>
      <c r="I2" s="116"/>
      <c r="J2" s="118"/>
      <c r="K2" s="118"/>
      <c r="L2" s="118"/>
      <c r="M2" s="118"/>
      <c r="N2" s="123"/>
    </row>
    <row r="3" spans="1:14" ht="15" customHeight="1">
      <c r="A3" s="723"/>
      <c r="B3" s="376"/>
      <c r="C3" s="652"/>
      <c r="D3" s="10"/>
      <c r="H3" s="117"/>
      <c r="I3" s="116"/>
      <c r="J3" s="118"/>
      <c r="K3" s="118"/>
      <c r="L3" s="118"/>
      <c r="M3" s="118"/>
      <c r="N3" s="123"/>
    </row>
    <row r="4" spans="1:14" ht="15" customHeight="1">
      <c r="A4" s="703"/>
      <c r="B4" s="704" t="s">
        <v>35</v>
      </c>
      <c r="C4" s="724" t="s">
        <v>12</v>
      </c>
      <c r="D4" s="10"/>
      <c r="H4" s="119"/>
      <c r="I4" s="120"/>
      <c r="J4" s="121"/>
      <c r="K4" s="122"/>
      <c r="L4" s="122"/>
      <c r="M4" s="122"/>
      <c r="N4" s="123"/>
    </row>
    <row r="5" spans="1:14" ht="15" customHeight="1">
      <c r="A5" s="706" t="s">
        <v>353</v>
      </c>
      <c r="B5" s="707">
        <v>1</v>
      </c>
      <c r="C5" s="725">
        <v>6.666666666666667</v>
      </c>
      <c r="D5" s="10"/>
      <c r="H5" s="116"/>
      <c r="I5" s="120"/>
      <c r="J5" s="121"/>
      <c r="K5" s="122"/>
      <c r="L5" s="122"/>
      <c r="M5" s="122"/>
      <c r="N5" s="123"/>
    </row>
    <row r="6" spans="1:14" ht="15" customHeight="1">
      <c r="A6" s="706" t="s">
        <v>354</v>
      </c>
      <c r="B6" s="707">
        <v>14</v>
      </c>
      <c r="C6" s="725">
        <v>93.333333333333329</v>
      </c>
      <c r="D6" s="10"/>
      <c r="H6" s="116"/>
      <c r="I6" s="120"/>
      <c r="J6" s="121"/>
      <c r="K6" s="122"/>
      <c r="L6" s="122"/>
      <c r="M6" s="124"/>
      <c r="N6" s="123"/>
    </row>
    <row r="7" spans="1:14" ht="15" customHeight="1">
      <c r="A7" s="716" t="s">
        <v>5</v>
      </c>
      <c r="B7" s="717">
        <v>15</v>
      </c>
      <c r="C7" s="726">
        <v>100</v>
      </c>
      <c r="D7" s="10"/>
      <c r="H7" s="120"/>
      <c r="I7" s="120"/>
      <c r="J7" s="121"/>
      <c r="K7" s="122"/>
      <c r="L7" s="124"/>
      <c r="M7" s="124"/>
      <c r="N7" s="123"/>
    </row>
    <row r="8" spans="1:14">
      <c r="A8" s="228"/>
      <c r="B8" s="376"/>
      <c r="C8" s="376"/>
      <c r="D8" s="10"/>
      <c r="H8" s="119"/>
      <c r="I8" s="116"/>
      <c r="J8" s="121"/>
      <c r="K8" s="122"/>
      <c r="L8" s="124"/>
      <c r="M8" s="124"/>
      <c r="N8" s="123"/>
    </row>
    <row r="9" spans="1:14">
      <c r="A9" s="228"/>
      <c r="B9" s="376"/>
      <c r="C9" s="376"/>
      <c r="D9" s="10"/>
    </row>
    <row r="10" spans="1:14">
      <c r="A10" s="228"/>
      <c r="B10" s="376"/>
      <c r="C10" s="376"/>
      <c r="D10" s="10"/>
    </row>
    <row r="11" spans="1:14">
      <c r="A11" s="228"/>
      <c r="B11" s="376"/>
      <c r="C11" s="376"/>
      <c r="D11" s="10"/>
    </row>
    <row r="12" spans="1:14">
      <c r="A12" s="228"/>
      <c r="B12" s="376"/>
      <c r="C12" s="376"/>
      <c r="D12" s="10"/>
    </row>
    <row r="13" spans="1:14">
      <c r="B13" s="10"/>
      <c r="C13" s="10"/>
      <c r="D13" s="10"/>
    </row>
    <row r="14" spans="1:14">
      <c r="B14" s="10"/>
      <c r="C14" s="10"/>
      <c r="D14" s="10"/>
    </row>
    <row r="15" spans="1:14">
      <c r="B15" s="10"/>
      <c r="C15" s="10"/>
      <c r="D15" s="10"/>
    </row>
    <row r="16" spans="1:14">
      <c r="B16" s="10"/>
      <c r="C16" s="10"/>
      <c r="D16" s="10"/>
    </row>
    <row r="17" spans="2:4">
      <c r="B17" s="10"/>
      <c r="C17" s="10"/>
      <c r="D17" s="10"/>
    </row>
    <row r="18" spans="2:4">
      <c r="B18" s="10"/>
      <c r="C18" s="10"/>
      <c r="D18" s="10"/>
    </row>
    <row r="19" spans="2:4">
      <c r="B19" s="10"/>
      <c r="C19" s="10"/>
      <c r="D19" s="10"/>
    </row>
    <row r="20" spans="2:4">
      <c r="B20" s="10"/>
      <c r="C20" s="10"/>
      <c r="D20" s="10"/>
    </row>
    <row r="21" spans="2:4">
      <c r="B21" s="10"/>
      <c r="C21" s="10"/>
      <c r="D21" s="10"/>
    </row>
    <row r="22" spans="2:4">
      <c r="B22" s="10"/>
      <c r="C22" s="10"/>
      <c r="D22" s="10"/>
    </row>
    <row r="23" spans="2:4">
      <c r="B23" s="10"/>
      <c r="C23" s="10"/>
      <c r="D23" s="10"/>
    </row>
    <row r="24" spans="2:4">
      <c r="B24" s="10"/>
      <c r="C24" s="10"/>
      <c r="D24" s="10"/>
    </row>
    <row r="25" spans="2:4">
      <c r="B25" s="10"/>
      <c r="C25" s="10"/>
      <c r="D25" s="10"/>
    </row>
    <row r="26" spans="2:4">
      <c r="B26" s="10"/>
      <c r="C26" s="10"/>
      <c r="D26" s="10"/>
    </row>
    <row r="27" spans="2:4">
      <c r="B27" s="10"/>
      <c r="C27" s="10"/>
      <c r="D27" s="10"/>
    </row>
    <row r="28" spans="2:4">
      <c r="B28" s="10"/>
      <c r="C28" s="10"/>
      <c r="D28" s="10"/>
    </row>
    <row r="29" spans="2:4">
      <c r="B29" s="10"/>
      <c r="C29" s="10"/>
      <c r="D29" s="10"/>
    </row>
    <row r="30" spans="2:4">
      <c r="B30" s="10"/>
      <c r="C30" s="10"/>
      <c r="D30" s="10"/>
    </row>
    <row r="31" spans="2:4">
      <c r="B31" s="10"/>
      <c r="C31" s="10"/>
      <c r="D31" s="10"/>
    </row>
    <row r="32" spans="2:4">
      <c r="B32" s="10"/>
      <c r="C32" s="10"/>
      <c r="D32" s="10"/>
    </row>
    <row r="33" spans="2:4">
      <c r="B33" s="10"/>
      <c r="C33" s="10"/>
      <c r="D33" s="10"/>
    </row>
    <row r="34" spans="2:4">
      <c r="B34" s="10"/>
      <c r="C34" s="10"/>
      <c r="D34" s="10"/>
    </row>
    <row r="35" spans="2:4">
      <c r="B35" s="10"/>
      <c r="C35" s="10"/>
      <c r="D35" s="10"/>
    </row>
    <row r="36" spans="2:4">
      <c r="B36" s="10"/>
      <c r="C36" s="10"/>
      <c r="D36" s="10"/>
    </row>
    <row r="37" spans="2:4">
      <c r="B37" s="10"/>
      <c r="C37" s="10"/>
      <c r="D37" s="10"/>
    </row>
    <row r="38" spans="2:4">
      <c r="B38" s="10"/>
      <c r="C38" s="10"/>
      <c r="D38" s="10"/>
    </row>
    <row r="39" spans="2:4">
      <c r="B39" s="10"/>
      <c r="C39" s="10"/>
      <c r="D39" s="10"/>
    </row>
    <row r="40" spans="2:4">
      <c r="B40" s="10"/>
      <c r="C40" s="10"/>
      <c r="D40" s="10"/>
    </row>
    <row r="41" spans="2:4">
      <c r="B41" s="10"/>
      <c r="C41" s="10"/>
      <c r="D41" s="10"/>
    </row>
    <row r="42" spans="2:4">
      <c r="B42" s="10"/>
      <c r="C42" s="10"/>
      <c r="D42" s="10"/>
    </row>
    <row r="43" spans="2:4">
      <c r="B43" s="10"/>
      <c r="C43" s="10"/>
      <c r="D43" s="10"/>
    </row>
    <row r="44" spans="2:4">
      <c r="B44" s="10"/>
      <c r="C44" s="10"/>
      <c r="D44" s="10"/>
    </row>
    <row r="45" spans="2:4">
      <c r="B45" s="10"/>
      <c r="C45" s="10"/>
      <c r="D45" s="10"/>
    </row>
    <row r="46" spans="2:4">
      <c r="B46" s="10"/>
      <c r="C46" s="10"/>
      <c r="D46" s="10"/>
    </row>
    <row r="47" spans="2:4">
      <c r="B47" s="10"/>
      <c r="C47" s="10"/>
      <c r="D47" s="10"/>
    </row>
    <row r="48" spans="2:4">
      <c r="B48" s="10"/>
      <c r="C48" s="10"/>
      <c r="D48" s="10"/>
    </row>
    <row r="49" spans="2:4">
      <c r="B49" s="10"/>
      <c r="C49" s="10"/>
      <c r="D49" s="10"/>
    </row>
    <row r="50" spans="2:4">
      <c r="B50" s="10"/>
      <c r="C50" s="10"/>
      <c r="D50" s="10"/>
    </row>
    <row r="51" spans="2:4">
      <c r="B51" s="10"/>
      <c r="C51" s="10"/>
      <c r="D51" s="10"/>
    </row>
    <row r="52" spans="2:4">
      <c r="B52" s="10"/>
      <c r="C52" s="10"/>
      <c r="D52" s="10"/>
    </row>
    <row r="53" spans="2:4">
      <c r="B53" s="10"/>
      <c r="C53" s="10"/>
      <c r="D53" s="10"/>
    </row>
    <row r="54" spans="2:4">
      <c r="B54" s="10"/>
      <c r="C54" s="10"/>
      <c r="D54" s="10"/>
    </row>
    <row r="55" spans="2:4">
      <c r="B55" s="10"/>
      <c r="C55" s="10"/>
      <c r="D55" s="10"/>
    </row>
    <row r="56" spans="2:4">
      <c r="B56" s="10"/>
      <c r="C56" s="10"/>
      <c r="D56" s="10"/>
    </row>
    <row r="57" spans="2:4">
      <c r="B57" s="10"/>
      <c r="C57" s="10"/>
      <c r="D57" s="10"/>
    </row>
    <row r="58" spans="2:4">
      <c r="B58" s="10"/>
      <c r="C58" s="10"/>
      <c r="D58" s="10"/>
    </row>
    <row r="59" spans="2:4">
      <c r="B59" s="10"/>
      <c r="C59" s="10"/>
      <c r="D59" s="10"/>
    </row>
    <row r="60" spans="2:4">
      <c r="B60" s="10"/>
      <c r="C60" s="10"/>
      <c r="D60" s="10"/>
    </row>
    <row r="61" spans="2:4">
      <c r="B61" s="10"/>
      <c r="C61" s="10"/>
      <c r="D61" s="10"/>
    </row>
    <row r="62" spans="2:4">
      <c r="B62" s="10"/>
      <c r="C62" s="10"/>
      <c r="D62" s="10"/>
    </row>
    <row r="63" spans="2:4">
      <c r="B63" s="10"/>
      <c r="C63" s="10"/>
      <c r="D63" s="10"/>
    </row>
    <row r="64" spans="2:4">
      <c r="B64" s="10"/>
      <c r="C64" s="10"/>
      <c r="D64" s="10"/>
    </row>
    <row r="65" spans="2:4">
      <c r="B65" s="10"/>
      <c r="C65" s="10"/>
      <c r="D65" s="10"/>
    </row>
    <row r="66" spans="2:4">
      <c r="B66" s="10"/>
      <c r="C66" s="10"/>
      <c r="D66" s="10"/>
    </row>
    <row r="67" spans="2:4">
      <c r="B67" s="10"/>
      <c r="C67" s="10"/>
      <c r="D67" s="10"/>
    </row>
    <row r="68" spans="2:4">
      <c r="B68" s="10"/>
      <c r="C68" s="10"/>
      <c r="D68" s="10"/>
    </row>
    <row r="69" spans="2:4">
      <c r="B69" s="10"/>
      <c r="C69" s="10"/>
      <c r="D69" s="10"/>
    </row>
    <row r="70" spans="2:4">
      <c r="B70" s="10"/>
      <c r="C70" s="10"/>
      <c r="D70" s="10"/>
    </row>
    <row r="71" spans="2:4">
      <c r="B71" s="10"/>
      <c r="C71" s="10"/>
      <c r="D71" s="10"/>
    </row>
    <row r="72" spans="2:4">
      <c r="B72" s="10"/>
      <c r="C72" s="10"/>
      <c r="D72" s="10"/>
    </row>
    <row r="73" spans="2:4">
      <c r="B73" s="10"/>
      <c r="C73" s="10"/>
      <c r="D73" s="10"/>
    </row>
    <row r="74" spans="2:4">
      <c r="B74" s="10"/>
      <c r="C74" s="10"/>
      <c r="D74" s="10"/>
    </row>
    <row r="75" spans="2:4">
      <c r="B75" s="10"/>
      <c r="C75" s="10"/>
      <c r="D75" s="10"/>
    </row>
    <row r="76" spans="2:4">
      <c r="B76" s="10"/>
      <c r="C76" s="10"/>
      <c r="D76" s="10"/>
    </row>
    <row r="77" spans="2:4">
      <c r="B77" s="10"/>
      <c r="C77" s="10"/>
      <c r="D77" s="10"/>
    </row>
    <row r="78" spans="2:4">
      <c r="B78" s="10"/>
      <c r="C78" s="10"/>
      <c r="D78" s="10"/>
    </row>
    <row r="79" spans="2:4">
      <c r="B79" s="10"/>
      <c r="C79" s="10"/>
      <c r="D79" s="10"/>
    </row>
    <row r="80" spans="2:4">
      <c r="B80" s="10"/>
      <c r="C80" s="10"/>
      <c r="D80" s="10"/>
    </row>
    <row r="81" spans="2:4">
      <c r="B81" s="10"/>
      <c r="C81" s="10"/>
      <c r="D81" s="10"/>
    </row>
    <row r="82" spans="2:4">
      <c r="B82" s="10"/>
      <c r="C82" s="10"/>
      <c r="D82" s="10"/>
    </row>
    <row r="83" spans="2:4">
      <c r="B83" s="10"/>
      <c r="C83" s="10"/>
      <c r="D83" s="10"/>
    </row>
  </sheetData>
  <printOptions horizontalCentered="1" verticalCentered="1"/>
  <pageMargins left="0.7" right="0.7" top="0.75" bottom="0.75" header="0.3" footer="0.3"/>
  <pageSetup paperSize="9" orientation="landscape" r:id="rId1"/>
  <headerFooter>
    <oddFooter>&amp;R&amp;P</oddFooter>
  </headerFooter>
</worksheet>
</file>

<file path=xl/worksheets/sheet1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>
      <selection activeCell="F30" sqref="F30"/>
    </sheetView>
  </sheetViews>
  <sheetFormatPr defaultRowHeight="15"/>
  <sheetData>
    <row r="1" spans="1:1" ht="20.25">
      <c r="A1" s="230" t="s">
        <v>529</v>
      </c>
    </row>
  </sheetData>
  <printOptions verticalCentered="1"/>
  <pageMargins left="0.7" right="0.7" top="0.75" bottom="0.75" header="0.3" footer="0.3"/>
  <pageSetup paperSize="9" orientation="landscape" r:id="rId1"/>
  <headerFooter>
    <oddFooter>&amp;R&amp;P</oddFooter>
  </headerFooter>
</worksheet>
</file>

<file path=xl/worksheets/sheet1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5"/>
  <sheetViews>
    <sheetView zoomScaleNormal="100" workbookViewId="0">
      <selection activeCell="F30" sqref="F30"/>
    </sheetView>
  </sheetViews>
  <sheetFormatPr defaultRowHeight="15"/>
  <cols>
    <col min="1" max="1" width="48.140625" customWidth="1"/>
    <col min="2" max="2" width="9.85546875" customWidth="1"/>
    <col min="3" max="3" width="8" style="178" customWidth="1"/>
    <col min="4" max="4" width="14.85546875" style="178" customWidth="1"/>
    <col min="5" max="5" width="9.42578125" style="178" bestFit="1" customWidth="1"/>
    <col min="6" max="6" width="10.42578125" style="178" bestFit="1" customWidth="1"/>
  </cols>
  <sheetData>
    <row r="1" spans="1:16" s="222" customFormat="1" ht="15" customHeight="1">
      <c r="A1" s="492" t="s">
        <v>666</v>
      </c>
      <c r="B1" s="223"/>
      <c r="C1" s="583"/>
      <c r="D1" s="583"/>
      <c r="E1" s="583"/>
      <c r="F1" s="265"/>
    </row>
    <row r="2" spans="1:16" s="222" customFormat="1" ht="15" customHeight="1">
      <c r="A2" s="492"/>
      <c r="B2" s="223"/>
      <c r="C2" s="583"/>
      <c r="D2" s="583"/>
      <c r="E2" s="583"/>
      <c r="F2" s="265"/>
    </row>
    <row r="3" spans="1:16" s="222" customFormat="1" ht="15" customHeight="1">
      <c r="A3" s="221" t="s">
        <v>153</v>
      </c>
      <c r="B3" s="731" t="s">
        <v>110</v>
      </c>
      <c r="C3" s="739" t="s">
        <v>111</v>
      </c>
      <c r="D3" s="739" t="s">
        <v>112</v>
      </c>
      <c r="E3" s="739" t="s">
        <v>116</v>
      </c>
      <c r="F3" s="739" t="s">
        <v>5</v>
      </c>
      <c r="G3" s="316"/>
      <c r="J3" s="732"/>
      <c r="K3" s="729"/>
      <c r="L3" s="729"/>
      <c r="M3" s="729"/>
      <c r="N3" s="729"/>
      <c r="O3" s="729"/>
      <c r="P3" s="733"/>
    </row>
    <row r="4" spans="1:16" s="222" customFormat="1" ht="15" customHeight="1">
      <c r="A4" s="734" t="s">
        <v>154</v>
      </c>
      <c r="B4" s="727">
        <v>1</v>
      </c>
      <c r="C4" s="740">
        <v>6</v>
      </c>
      <c r="D4" s="740">
        <v>13</v>
      </c>
      <c r="E4" s="740">
        <v>1</v>
      </c>
      <c r="F4" s="740">
        <v>21</v>
      </c>
      <c r="J4" s="729"/>
      <c r="K4" s="729"/>
      <c r="L4" s="728"/>
      <c r="M4" s="728"/>
      <c r="N4" s="728"/>
      <c r="O4" s="728"/>
      <c r="P4" s="733"/>
    </row>
    <row r="5" spans="1:16" s="222" customFormat="1" ht="15" customHeight="1">
      <c r="A5" s="223" t="s">
        <v>155</v>
      </c>
      <c r="B5" s="234"/>
      <c r="C5" s="741"/>
      <c r="D5" s="740">
        <v>2</v>
      </c>
      <c r="E5" s="740">
        <v>19</v>
      </c>
      <c r="F5" s="290">
        <v>21</v>
      </c>
      <c r="J5" s="735"/>
      <c r="K5" s="736"/>
      <c r="L5" s="727"/>
      <c r="M5" s="737"/>
      <c r="N5" s="737"/>
      <c r="O5" s="737"/>
      <c r="P5" s="733"/>
    </row>
    <row r="6" spans="1:16" s="222" customFormat="1" ht="15" customHeight="1">
      <c r="A6" s="223" t="s">
        <v>156</v>
      </c>
      <c r="B6" s="234"/>
      <c r="C6" s="740">
        <v>1</v>
      </c>
      <c r="D6" s="740">
        <v>9</v>
      </c>
      <c r="E6" s="740">
        <v>11</v>
      </c>
      <c r="F6" s="740">
        <v>21</v>
      </c>
      <c r="J6" s="729"/>
      <c r="K6" s="736"/>
      <c r="L6" s="727"/>
      <c r="M6" s="737"/>
      <c r="N6" s="737"/>
      <c r="O6" s="737"/>
      <c r="P6" s="733"/>
    </row>
    <row r="7" spans="1:16" s="222" customFormat="1" ht="15" customHeight="1">
      <c r="A7" s="222" t="s">
        <v>157</v>
      </c>
      <c r="B7" s="233"/>
      <c r="C7" s="290"/>
      <c r="D7" s="740">
        <v>5</v>
      </c>
      <c r="E7" s="740">
        <v>13</v>
      </c>
      <c r="F7" s="740">
        <v>18</v>
      </c>
      <c r="J7" s="732"/>
      <c r="K7" s="729"/>
      <c r="L7" s="729"/>
      <c r="M7" s="729"/>
      <c r="N7" s="729"/>
      <c r="O7" s="729"/>
      <c r="P7" s="729"/>
    </row>
    <row r="8" spans="1:16" s="222" customFormat="1" ht="15" customHeight="1">
      <c r="A8" s="222" t="s">
        <v>158</v>
      </c>
      <c r="B8" s="233"/>
      <c r="C8" s="290"/>
      <c r="D8" s="740">
        <v>3</v>
      </c>
      <c r="E8" s="740">
        <v>18</v>
      </c>
      <c r="F8" s="740">
        <v>21</v>
      </c>
      <c r="I8" s="732"/>
      <c r="J8" s="729"/>
      <c r="K8" s="729"/>
      <c r="L8" s="728"/>
      <c r="M8" s="728"/>
      <c r="N8" s="728"/>
      <c r="O8" s="728"/>
      <c r="P8" s="729"/>
    </row>
    <row r="9" spans="1:16" s="222" customFormat="1" ht="15" customHeight="1">
      <c r="A9" s="222" t="s">
        <v>159</v>
      </c>
      <c r="B9" s="233"/>
      <c r="C9" s="290"/>
      <c r="D9" s="740">
        <v>9</v>
      </c>
      <c r="E9" s="740">
        <v>8</v>
      </c>
      <c r="F9" s="740">
        <v>17</v>
      </c>
      <c r="I9" s="729"/>
      <c r="J9" s="735"/>
      <c r="K9" s="736"/>
      <c r="L9" s="727"/>
      <c r="M9" s="737"/>
      <c r="N9" s="737"/>
      <c r="O9" s="737"/>
      <c r="P9" s="729"/>
    </row>
    <row r="10" spans="1:16" s="222" customFormat="1" ht="15" customHeight="1">
      <c r="A10" s="222" t="s">
        <v>160</v>
      </c>
      <c r="B10" s="233"/>
      <c r="C10" s="290"/>
      <c r="D10" s="740">
        <v>7</v>
      </c>
      <c r="E10" s="740">
        <v>14</v>
      </c>
      <c r="F10" s="740">
        <v>21</v>
      </c>
      <c r="I10" s="735"/>
      <c r="J10" s="729"/>
      <c r="K10" s="736"/>
      <c r="L10" s="727"/>
      <c r="M10" s="737"/>
      <c r="N10" s="737"/>
      <c r="O10" s="737"/>
      <c r="P10" s="729"/>
    </row>
    <row r="11" spans="1:16" s="222" customFormat="1" ht="15" customHeight="1">
      <c r="A11" s="222" t="s">
        <v>161</v>
      </c>
      <c r="B11" s="233"/>
      <c r="C11" s="290">
        <v>4</v>
      </c>
      <c r="D11" s="290">
        <v>10</v>
      </c>
      <c r="E11" s="290">
        <v>7</v>
      </c>
      <c r="F11" s="290">
        <v>21</v>
      </c>
      <c r="I11" s="729"/>
      <c r="J11" s="729"/>
      <c r="K11" s="736"/>
      <c r="L11" s="727"/>
      <c r="M11" s="737"/>
      <c r="N11" s="737"/>
      <c r="O11" s="737"/>
      <c r="P11" s="729"/>
    </row>
    <row r="12" spans="1:16" s="222" customFormat="1" ht="15" customHeight="1">
      <c r="A12" s="222" t="s">
        <v>162</v>
      </c>
      <c r="C12" s="290">
        <v>1</v>
      </c>
      <c r="D12" s="290">
        <v>10</v>
      </c>
      <c r="E12" s="290">
        <v>10</v>
      </c>
      <c r="F12" s="290">
        <v>21</v>
      </c>
      <c r="I12" s="729"/>
      <c r="J12" s="729"/>
      <c r="K12" s="736"/>
      <c r="L12" s="727"/>
      <c r="M12" s="737"/>
      <c r="N12" s="737"/>
      <c r="O12" s="738"/>
      <c r="P12" s="729"/>
    </row>
    <row r="13" spans="1:16" s="222" customFormat="1" ht="15" customHeight="1">
      <c r="A13" s="224" t="s">
        <v>163</v>
      </c>
      <c r="B13" s="224"/>
      <c r="C13" s="742">
        <v>4</v>
      </c>
      <c r="D13" s="742">
        <v>10</v>
      </c>
      <c r="E13" s="742">
        <v>5</v>
      </c>
      <c r="F13" s="742">
        <v>19</v>
      </c>
      <c r="I13" s="732"/>
      <c r="J13" s="736"/>
      <c r="K13" s="736"/>
      <c r="L13" s="727"/>
      <c r="M13" s="737"/>
      <c r="N13" s="738"/>
      <c r="O13" s="738"/>
      <c r="P13" s="729"/>
    </row>
    <row r="14" spans="1:16" s="222" customFormat="1" ht="15" customHeight="1">
      <c r="B14" s="233"/>
      <c r="C14" s="290"/>
      <c r="D14" s="290"/>
      <c r="E14" s="290"/>
      <c r="F14" s="290"/>
      <c r="I14" s="729"/>
      <c r="J14" s="735"/>
      <c r="K14" s="729"/>
      <c r="L14" s="727"/>
      <c r="M14" s="737"/>
      <c r="N14" s="738"/>
      <c r="O14" s="738"/>
      <c r="P14" s="729"/>
    </row>
    <row r="15" spans="1:16">
      <c r="A15" s="41"/>
      <c r="B15" s="41"/>
      <c r="C15" s="745"/>
      <c r="D15" s="745"/>
      <c r="E15" s="745"/>
      <c r="F15" s="745"/>
      <c r="G15" s="41"/>
      <c r="H15" s="41"/>
    </row>
    <row r="16" spans="1:16">
      <c r="A16" s="41"/>
      <c r="B16" s="41"/>
      <c r="C16" s="745"/>
      <c r="D16" s="745"/>
      <c r="E16" s="745"/>
      <c r="F16" s="745"/>
      <c r="G16" s="41"/>
      <c r="H16" s="41"/>
    </row>
    <row r="17" spans="1:8">
      <c r="A17" s="41"/>
      <c r="B17" s="41"/>
      <c r="C17" s="745"/>
      <c r="D17" s="745"/>
      <c r="E17" s="745"/>
      <c r="F17" s="745"/>
      <c r="G17" s="41"/>
      <c r="H17" s="41"/>
    </row>
    <row r="18" spans="1:8">
      <c r="A18" s="41"/>
      <c r="B18" s="41"/>
      <c r="C18" s="745"/>
      <c r="D18" s="745"/>
      <c r="E18" s="745"/>
      <c r="F18" s="745"/>
      <c r="G18" s="41"/>
      <c r="H18" s="41"/>
    </row>
    <row r="19" spans="1:8">
      <c r="A19" s="41"/>
      <c r="B19" s="41"/>
      <c r="C19" s="745"/>
      <c r="D19" s="745"/>
      <c r="E19" s="745"/>
      <c r="F19" s="745"/>
      <c r="G19" s="41"/>
      <c r="H19" s="41"/>
    </row>
    <row r="20" spans="1:8">
      <c r="A20" s="41"/>
      <c r="B20" s="41"/>
      <c r="C20" s="745"/>
      <c r="D20" s="745"/>
      <c r="E20" s="745"/>
      <c r="F20" s="745"/>
      <c r="G20" s="41"/>
      <c r="H20" s="41"/>
    </row>
    <row r="21" spans="1:8">
      <c r="A21" s="41"/>
      <c r="B21" s="41"/>
      <c r="C21" s="745"/>
      <c r="D21" s="745"/>
      <c r="E21" s="745"/>
      <c r="F21" s="745"/>
      <c r="G21" s="41"/>
      <c r="H21" s="41"/>
    </row>
    <row r="22" spans="1:8">
      <c r="A22" s="41"/>
      <c r="B22" s="41"/>
      <c r="C22" s="745"/>
      <c r="D22" s="745"/>
      <c r="E22" s="745"/>
      <c r="F22" s="745"/>
      <c r="G22" s="41"/>
      <c r="H22" s="41"/>
    </row>
    <row r="23" spans="1:8">
      <c r="A23" s="41"/>
      <c r="B23" s="41"/>
      <c r="C23" s="745"/>
      <c r="D23" s="745"/>
      <c r="E23" s="745"/>
      <c r="F23" s="745"/>
      <c r="G23" s="41"/>
      <c r="H23" s="41"/>
    </row>
    <row r="24" spans="1:8">
      <c r="A24" s="41"/>
      <c r="B24" s="41"/>
      <c r="C24" s="745"/>
      <c r="D24" s="745"/>
      <c r="E24" s="745"/>
      <c r="F24" s="745"/>
      <c r="G24" s="41"/>
      <c r="H24" s="41"/>
    </row>
    <row r="25" spans="1:8">
      <c r="A25" s="41"/>
      <c r="B25" s="41"/>
      <c r="C25" s="745"/>
      <c r="D25" s="745"/>
      <c r="E25" s="745"/>
      <c r="F25" s="745"/>
      <c r="G25" s="41"/>
      <c r="H25" s="41"/>
    </row>
    <row r="26" spans="1:8">
      <c r="A26" s="41"/>
      <c r="B26" s="41"/>
      <c r="C26" s="745"/>
      <c r="D26" s="745"/>
      <c r="E26" s="745"/>
      <c r="F26" s="745"/>
      <c r="G26" s="41"/>
      <c r="H26" s="41"/>
    </row>
    <row r="27" spans="1:8">
      <c r="A27" s="41"/>
      <c r="B27" s="41"/>
      <c r="C27" s="745"/>
      <c r="D27" s="745"/>
      <c r="E27" s="745"/>
      <c r="F27" s="745"/>
      <c r="G27" s="41"/>
      <c r="H27" s="41"/>
    </row>
    <row r="28" spans="1:8">
      <c r="A28" s="41"/>
      <c r="B28" s="41"/>
      <c r="C28" s="745"/>
      <c r="D28" s="745"/>
      <c r="E28" s="745"/>
      <c r="F28" s="745"/>
      <c r="G28" s="41"/>
      <c r="H28" s="41"/>
    </row>
    <row r="29" spans="1:8">
      <c r="A29" s="41"/>
      <c r="B29" s="41"/>
      <c r="C29" s="745"/>
      <c r="D29" s="745"/>
      <c r="E29" s="745"/>
      <c r="F29" s="745"/>
      <c r="G29" s="41"/>
      <c r="H29" s="41"/>
    </row>
    <row r="30" spans="1:8">
      <c r="A30" s="41"/>
      <c r="B30" s="41"/>
      <c r="C30" s="745"/>
      <c r="D30" s="745"/>
      <c r="E30" s="745"/>
      <c r="F30" s="745"/>
      <c r="G30" s="41"/>
      <c r="H30" s="41"/>
    </row>
    <row r="31" spans="1:8">
      <c r="A31" s="41"/>
      <c r="B31" s="41"/>
      <c r="C31" s="745"/>
      <c r="D31" s="745"/>
      <c r="E31" s="745"/>
      <c r="F31" s="745"/>
      <c r="G31" s="41"/>
      <c r="H31" s="41"/>
    </row>
    <row r="32" spans="1:8">
      <c r="A32" s="41"/>
      <c r="B32" s="41"/>
      <c r="C32" s="745"/>
      <c r="D32" s="745"/>
      <c r="E32" s="745"/>
      <c r="F32" s="745"/>
      <c r="G32" s="41"/>
      <c r="H32" s="41"/>
    </row>
    <row r="33" spans="1:8">
      <c r="A33" s="41"/>
      <c r="B33" s="41"/>
      <c r="C33" s="745"/>
      <c r="D33" s="745"/>
      <c r="E33" s="745"/>
      <c r="F33" s="745"/>
      <c r="G33" s="41"/>
      <c r="H33" s="41"/>
    </row>
    <row r="34" spans="1:8">
      <c r="A34" s="41"/>
      <c r="B34" s="41"/>
      <c r="C34" s="745"/>
      <c r="D34" s="745"/>
      <c r="E34" s="745"/>
      <c r="F34" s="745"/>
      <c r="G34" s="41"/>
      <c r="H34" s="41"/>
    </row>
    <row r="35" spans="1:8">
      <c r="A35" s="41"/>
      <c r="B35" s="41"/>
      <c r="C35" s="745"/>
      <c r="D35" s="745"/>
      <c r="E35" s="745"/>
      <c r="F35" s="745"/>
      <c r="G35" s="41"/>
      <c r="H35" s="41"/>
    </row>
  </sheetData>
  <printOptions horizontalCentered="1" verticalCentered="1"/>
  <pageMargins left="0.7" right="0.7" top="0.75" bottom="0.75" header="0.3" footer="0.3"/>
  <pageSetup paperSize="9" orientation="landscape" r:id="rId1"/>
  <headerFooter>
    <oddFooter>&amp;R&amp;P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zoomScaleNormal="100" workbookViewId="0">
      <selection activeCell="F30" sqref="F30"/>
    </sheetView>
  </sheetViews>
  <sheetFormatPr defaultRowHeight="15"/>
  <cols>
    <col min="1" max="1" width="39.28515625" customWidth="1"/>
    <col min="2" max="2" width="10.85546875" customWidth="1"/>
    <col min="3" max="3" width="13.7109375" customWidth="1"/>
  </cols>
  <sheetData>
    <row r="1" spans="1:15">
      <c r="A1" s="250" t="s">
        <v>784</v>
      </c>
      <c r="B1" s="228"/>
      <c r="O1" s="15"/>
    </row>
    <row r="2" spans="1:15">
      <c r="A2" s="250" t="s">
        <v>479</v>
      </c>
      <c r="B2" s="228"/>
      <c r="O2" s="15"/>
    </row>
    <row r="3" spans="1:15">
      <c r="A3" s="250"/>
      <c r="B3" s="228"/>
      <c r="O3" s="15"/>
    </row>
    <row r="4" spans="1:15" s="165" customFormat="1">
      <c r="A4" s="893" t="s">
        <v>280</v>
      </c>
      <c r="B4" s="894" t="s">
        <v>35</v>
      </c>
    </row>
    <row r="5" spans="1:15" s="165" customFormat="1">
      <c r="A5" s="895" t="s">
        <v>282</v>
      </c>
      <c r="B5" s="896">
        <v>6</v>
      </c>
    </row>
    <row r="6" spans="1:15" s="165" customFormat="1">
      <c r="A6" s="895" t="s">
        <v>283</v>
      </c>
      <c r="B6" s="228">
        <v>3</v>
      </c>
    </row>
    <row r="7" spans="1:15" s="165" customFormat="1">
      <c r="A7" s="895" t="s">
        <v>4</v>
      </c>
      <c r="B7" s="228">
        <v>1</v>
      </c>
    </row>
    <row r="8" spans="1:15" s="165" customFormat="1">
      <c r="A8" s="897" t="s">
        <v>5</v>
      </c>
      <c r="B8" s="582">
        <v>10</v>
      </c>
    </row>
  </sheetData>
  <printOptions horizontalCentered="1" verticalCentered="1"/>
  <pageMargins left="0.7" right="0.7" top="0.75" bottom="0.75" header="0.3" footer="0.3"/>
  <pageSetup paperSize="9" orientation="landscape" r:id="rId1"/>
  <headerFooter>
    <oddFooter>&amp;R&amp;P</oddFooter>
  </headerFooter>
</worksheet>
</file>

<file path=xl/worksheets/sheet1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5"/>
  <sheetViews>
    <sheetView zoomScaleNormal="100" workbookViewId="0">
      <selection activeCell="F30" sqref="F30"/>
    </sheetView>
  </sheetViews>
  <sheetFormatPr defaultRowHeight="15"/>
  <cols>
    <col min="1" max="1" width="48.140625" customWidth="1"/>
    <col min="2" max="2" width="9.85546875" customWidth="1"/>
    <col min="3" max="3" width="8" style="178" customWidth="1"/>
    <col min="4" max="4" width="14.85546875" style="178" customWidth="1"/>
    <col min="5" max="5" width="9.42578125" style="178" bestFit="1" customWidth="1"/>
    <col min="6" max="6" width="10.42578125" style="178" bestFit="1" customWidth="1"/>
  </cols>
  <sheetData>
    <row r="1" spans="1:16" s="222" customFormat="1" ht="15" customHeight="1">
      <c r="A1" s="492" t="s">
        <v>665</v>
      </c>
      <c r="B1" s="233"/>
      <c r="C1" s="290"/>
      <c r="D1" s="290"/>
      <c r="E1" s="290"/>
      <c r="F1" s="290"/>
      <c r="I1" s="735"/>
      <c r="J1" s="736"/>
      <c r="K1" s="727"/>
      <c r="L1" s="737"/>
      <c r="M1" s="737"/>
      <c r="N1" s="737"/>
      <c r="O1" s="729"/>
      <c r="P1" s="729"/>
    </row>
    <row r="2" spans="1:16" s="222" customFormat="1" ht="15" customHeight="1">
      <c r="A2" s="492" t="s">
        <v>730</v>
      </c>
      <c r="B2" s="233"/>
      <c r="C2" s="290"/>
      <c r="D2" s="290"/>
      <c r="E2" s="290"/>
      <c r="F2" s="290"/>
      <c r="I2" s="735"/>
      <c r="J2" s="736"/>
      <c r="K2" s="727"/>
      <c r="L2" s="737"/>
      <c r="M2" s="737"/>
      <c r="N2" s="737"/>
      <c r="O2" s="729"/>
      <c r="P2" s="729"/>
    </row>
    <row r="3" spans="1:16" s="222" customFormat="1" ht="15" customHeight="1">
      <c r="A3" s="492"/>
      <c r="B3" s="233"/>
      <c r="C3" s="290"/>
      <c r="D3" s="290"/>
      <c r="E3" s="290"/>
      <c r="F3" s="290"/>
      <c r="I3" s="735"/>
      <c r="J3" s="736"/>
      <c r="K3" s="727"/>
      <c r="L3" s="737"/>
      <c r="M3" s="737"/>
      <c r="N3" s="737"/>
      <c r="O3" s="729"/>
      <c r="P3" s="729"/>
    </row>
    <row r="4" spans="1:16" s="222" customFormat="1" ht="15" customHeight="1">
      <c r="A4" s="221" t="s">
        <v>153</v>
      </c>
      <c r="B4" s="731" t="s">
        <v>110</v>
      </c>
      <c r="C4" s="739" t="s">
        <v>111</v>
      </c>
      <c r="D4" s="739" t="s">
        <v>112</v>
      </c>
      <c r="E4" s="739" t="s">
        <v>116</v>
      </c>
      <c r="F4" s="739" t="s">
        <v>5</v>
      </c>
      <c r="I4" s="729"/>
      <c r="J4" s="736"/>
      <c r="K4" s="727"/>
      <c r="L4" s="737"/>
      <c r="M4" s="737"/>
      <c r="N4" s="737"/>
      <c r="O4" s="729"/>
      <c r="P4" s="729"/>
    </row>
    <row r="5" spans="1:16" s="222" customFormat="1" ht="15" customHeight="1">
      <c r="A5" s="734" t="s">
        <v>154</v>
      </c>
      <c r="B5" s="730">
        <v>4.7619047619047619</v>
      </c>
      <c r="C5" s="743">
        <v>28.571428571428573</v>
      </c>
      <c r="D5" s="743">
        <v>61.904761904761905</v>
      </c>
      <c r="E5" s="743">
        <v>4.7619047619047619</v>
      </c>
      <c r="F5" s="743">
        <v>100</v>
      </c>
      <c r="I5" s="729"/>
      <c r="J5" s="736"/>
      <c r="K5" s="727"/>
      <c r="L5" s="737"/>
      <c r="M5" s="737"/>
      <c r="N5" s="738"/>
      <c r="O5" s="729"/>
      <c r="P5" s="729"/>
    </row>
    <row r="6" spans="1:16" s="222" customFormat="1" ht="15" customHeight="1">
      <c r="A6" s="222" t="s">
        <v>155</v>
      </c>
      <c r="B6" s="263"/>
      <c r="C6" s="497"/>
      <c r="D6" s="743">
        <v>9.5238095238095237</v>
      </c>
      <c r="E6" s="743">
        <v>90.476190476190482</v>
      </c>
      <c r="F6" s="497">
        <v>100</v>
      </c>
      <c r="J6" s="735"/>
      <c r="K6" s="729"/>
      <c r="L6" s="727"/>
      <c r="M6" s="737"/>
      <c r="N6" s="738"/>
      <c r="O6" s="738"/>
      <c r="P6" s="729"/>
    </row>
    <row r="7" spans="1:16" s="222" customFormat="1" ht="15" customHeight="1">
      <c r="A7" s="222" t="s">
        <v>156</v>
      </c>
      <c r="B7" s="263"/>
      <c r="C7" s="743">
        <v>4.7619047619047619</v>
      </c>
      <c r="D7" s="743">
        <v>42.857142857142854</v>
      </c>
      <c r="E7" s="743">
        <v>52.38095238095238</v>
      </c>
      <c r="F7" s="743">
        <v>100</v>
      </c>
    </row>
    <row r="8" spans="1:16" s="222" customFormat="1" ht="15" customHeight="1">
      <c r="A8" s="222" t="s">
        <v>157</v>
      </c>
      <c r="B8" s="263"/>
      <c r="C8" s="497"/>
      <c r="D8" s="743">
        <v>27.777777777777779</v>
      </c>
      <c r="E8" s="743">
        <v>72.222222222222229</v>
      </c>
      <c r="F8" s="743">
        <v>100</v>
      </c>
    </row>
    <row r="9" spans="1:16" s="222" customFormat="1" ht="15" customHeight="1">
      <c r="A9" s="222" t="s">
        <v>158</v>
      </c>
      <c r="B9" s="263"/>
      <c r="C9" s="497"/>
      <c r="D9" s="743">
        <v>14.285714285714286</v>
      </c>
      <c r="E9" s="743">
        <v>85.714285714285708</v>
      </c>
      <c r="F9" s="743">
        <v>100</v>
      </c>
    </row>
    <row r="10" spans="1:16" s="222" customFormat="1" ht="15" customHeight="1">
      <c r="A10" s="222" t="s">
        <v>159</v>
      </c>
      <c r="B10" s="263"/>
      <c r="C10" s="497"/>
      <c r="D10" s="743">
        <v>52.941176470588232</v>
      </c>
      <c r="E10" s="743">
        <v>47.058823529411768</v>
      </c>
      <c r="F10" s="743">
        <v>100</v>
      </c>
    </row>
    <row r="11" spans="1:16" s="222" customFormat="1" ht="15" customHeight="1">
      <c r="A11" s="222" t="s">
        <v>161</v>
      </c>
      <c r="B11" s="263"/>
      <c r="C11" s="497"/>
      <c r="D11" s="743">
        <v>33.333333333333336</v>
      </c>
      <c r="E11" s="743">
        <v>66.666666666666671</v>
      </c>
      <c r="F11" s="743">
        <v>100</v>
      </c>
    </row>
    <row r="12" spans="1:16" s="222" customFormat="1" ht="15" customHeight="1">
      <c r="A12" s="222" t="s">
        <v>161</v>
      </c>
      <c r="B12" s="263"/>
      <c r="C12" s="497">
        <v>19</v>
      </c>
      <c r="D12" s="497">
        <v>48</v>
      </c>
      <c r="E12" s="497">
        <v>33</v>
      </c>
      <c r="F12" s="497">
        <v>100</v>
      </c>
    </row>
    <row r="13" spans="1:16" s="222" customFormat="1" ht="15" customHeight="1">
      <c r="A13" s="222" t="s">
        <v>162</v>
      </c>
      <c r="B13" s="263"/>
      <c r="C13" s="497">
        <v>4.8</v>
      </c>
      <c r="D13" s="497">
        <v>47.6</v>
      </c>
      <c r="E13" s="497">
        <v>47.6</v>
      </c>
      <c r="F13" s="497">
        <f>SUM(C13:E13)</f>
        <v>100</v>
      </c>
    </row>
    <row r="14" spans="1:16" s="222" customFormat="1" ht="15" customHeight="1">
      <c r="A14" s="224" t="s">
        <v>163</v>
      </c>
      <c r="B14" s="267"/>
      <c r="C14" s="744">
        <v>21.05263157894737</v>
      </c>
      <c r="D14" s="744">
        <v>52.631578947368418</v>
      </c>
      <c r="E14" s="744">
        <v>26.315789473684209</v>
      </c>
      <c r="F14" s="744">
        <v>100</v>
      </c>
    </row>
    <row r="15" spans="1:16">
      <c r="A15" s="41"/>
      <c r="B15" s="41"/>
      <c r="C15" s="745"/>
      <c r="D15" s="745"/>
      <c r="E15" s="745"/>
      <c r="F15" s="745"/>
      <c r="G15" s="41"/>
      <c r="H15" s="41"/>
    </row>
    <row r="16" spans="1:16">
      <c r="A16" s="41"/>
      <c r="B16" s="41"/>
      <c r="C16" s="745"/>
      <c r="D16" s="745"/>
      <c r="E16" s="745"/>
      <c r="F16" s="745"/>
      <c r="G16" s="41"/>
      <c r="H16" s="41"/>
    </row>
    <row r="17" spans="1:8">
      <c r="A17" s="41"/>
      <c r="B17" s="41"/>
      <c r="C17" s="745"/>
      <c r="D17" s="745"/>
      <c r="E17" s="745"/>
      <c r="F17" s="745"/>
      <c r="G17" s="41"/>
      <c r="H17" s="41"/>
    </row>
    <row r="18" spans="1:8">
      <c r="A18" s="41"/>
      <c r="B18" s="41"/>
      <c r="C18" s="745"/>
      <c r="D18" s="745"/>
      <c r="E18" s="745"/>
      <c r="F18" s="745"/>
      <c r="G18" s="41"/>
      <c r="H18" s="41"/>
    </row>
    <row r="19" spans="1:8">
      <c r="A19" s="41"/>
      <c r="B19" s="41"/>
      <c r="C19" s="745"/>
      <c r="D19" s="745"/>
      <c r="E19" s="745"/>
      <c r="F19" s="745"/>
      <c r="G19" s="41"/>
      <c r="H19" s="41"/>
    </row>
    <row r="20" spans="1:8">
      <c r="A20" s="41"/>
      <c r="B20" s="41"/>
      <c r="C20" s="745"/>
      <c r="D20" s="745"/>
      <c r="E20" s="745"/>
      <c r="F20" s="745"/>
      <c r="G20" s="41"/>
      <c r="H20" s="41"/>
    </row>
    <row r="21" spans="1:8">
      <c r="A21" s="41"/>
      <c r="B21" s="41"/>
      <c r="C21" s="745"/>
      <c r="D21" s="745"/>
      <c r="E21" s="745"/>
      <c r="F21" s="745"/>
      <c r="G21" s="41"/>
      <c r="H21" s="41"/>
    </row>
    <row r="22" spans="1:8">
      <c r="A22" s="41"/>
      <c r="B22" s="41"/>
      <c r="C22" s="745"/>
      <c r="D22" s="745"/>
      <c r="E22" s="745"/>
      <c r="F22" s="745"/>
      <c r="G22" s="41"/>
      <c r="H22" s="41"/>
    </row>
    <row r="23" spans="1:8">
      <c r="A23" s="41"/>
      <c r="B23" s="41"/>
      <c r="C23" s="745"/>
      <c r="D23" s="745"/>
      <c r="E23" s="745"/>
      <c r="F23" s="745"/>
      <c r="G23" s="41"/>
      <c r="H23" s="41"/>
    </row>
    <row r="24" spans="1:8">
      <c r="A24" s="41"/>
      <c r="B24" s="41"/>
      <c r="C24" s="745"/>
      <c r="D24" s="745"/>
      <c r="E24" s="745"/>
      <c r="F24" s="745"/>
      <c r="G24" s="41"/>
      <c r="H24" s="41"/>
    </row>
    <row r="25" spans="1:8">
      <c r="A25" s="41"/>
      <c r="B25" s="41"/>
      <c r="C25" s="745"/>
      <c r="D25" s="745"/>
      <c r="E25" s="745"/>
      <c r="F25" s="745"/>
      <c r="G25" s="41"/>
      <c r="H25" s="41"/>
    </row>
    <row r="26" spans="1:8">
      <c r="A26" s="41"/>
      <c r="B26" s="41"/>
      <c r="C26" s="745"/>
      <c r="D26" s="745"/>
      <c r="E26" s="745"/>
      <c r="F26" s="745"/>
      <c r="G26" s="41"/>
      <c r="H26" s="41"/>
    </row>
    <row r="27" spans="1:8">
      <c r="A27" s="41"/>
      <c r="B27" s="41"/>
      <c r="C27" s="745"/>
      <c r="D27" s="745"/>
      <c r="E27" s="745"/>
      <c r="F27" s="745"/>
      <c r="G27" s="41"/>
      <c r="H27" s="41"/>
    </row>
    <row r="28" spans="1:8">
      <c r="A28" s="41"/>
      <c r="B28" s="41"/>
      <c r="C28" s="745"/>
      <c r="D28" s="745"/>
      <c r="E28" s="745"/>
      <c r="F28" s="745"/>
      <c r="G28" s="41"/>
      <c r="H28" s="41"/>
    </row>
    <row r="29" spans="1:8">
      <c r="A29" s="41"/>
      <c r="B29" s="41"/>
      <c r="C29" s="745"/>
      <c r="D29" s="745"/>
      <c r="E29" s="745"/>
      <c r="F29" s="745"/>
      <c r="G29" s="41"/>
      <c r="H29" s="41"/>
    </row>
    <row r="30" spans="1:8">
      <c r="A30" s="41"/>
      <c r="B30" s="41"/>
      <c r="C30" s="745"/>
      <c r="D30" s="745"/>
      <c r="E30" s="745"/>
      <c r="F30" s="745"/>
      <c r="G30" s="41"/>
      <c r="H30" s="41"/>
    </row>
    <row r="31" spans="1:8">
      <c r="A31" s="41"/>
      <c r="B31" s="41"/>
      <c r="C31" s="745"/>
      <c r="D31" s="745"/>
      <c r="E31" s="745"/>
      <c r="F31" s="745"/>
      <c r="G31" s="41"/>
      <c r="H31" s="41"/>
    </row>
    <row r="32" spans="1:8">
      <c r="A32" s="41"/>
      <c r="B32" s="41"/>
      <c r="C32" s="745"/>
      <c r="D32" s="745"/>
      <c r="E32" s="745"/>
      <c r="F32" s="745"/>
      <c r="G32" s="41"/>
      <c r="H32" s="41"/>
    </row>
    <row r="33" spans="1:8">
      <c r="A33" s="41"/>
      <c r="B33" s="41"/>
      <c r="C33" s="745"/>
      <c r="D33" s="745"/>
      <c r="E33" s="745"/>
      <c r="F33" s="745"/>
      <c r="G33" s="41"/>
      <c r="H33" s="41"/>
    </row>
    <row r="34" spans="1:8">
      <c r="A34" s="41"/>
      <c r="B34" s="41"/>
      <c r="C34" s="745"/>
      <c r="D34" s="745"/>
      <c r="E34" s="745"/>
      <c r="F34" s="745"/>
      <c r="G34" s="41"/>
      <c r="H34" s="41"/>
    </row>
    <row r="35" spans="1:8">
      <c r="A35" s="41"/>
      <c r="B35" s="41"/>
      <c r="C35" s="745"/>
      <c r="D35" s="745"/>
      <c r="E35" s="745"/>
      <c r="F35" s="745"/>
      <c r="G35" s="41"/>
      <c r="H35" s="41"/>
    </row>
  </sheetData>
  <printOptions horizontalCentered="1" verticalCentered="1"/>
  <pageMargins left="0.7" right="0.7" top="0.75" bottom="0.75" header="0.3" footer="0.3"/>
  <pageSetup paperSize="9" orientation="landscape" r:id="rId1"/>
  <headerFooter>
    <oddFooter>&amp;R&amp;P</oddFooter>
  </headerFooter>
</worksheet>
</file>

<file path=xl/worksheets/sheet1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"/>
  <sheetViews>
    <sheetView zoomScaleNormal="100" workbookViewId="0">
      <selection activeCell="F30" sqref="F30"/>
    </sheetView>
  </sheetViews>
  <sheetFormatPr defaultRowHeight="15"/>
  <cols>
    <col min="1" max="1" width="51.28515625" customWidth="1"/>
    <col min="2" max="2" width="11.28515625" customWidth="1"/>
    <col min="3" max="3" width="10.7109375" customWidth="1"/>
  </cols>
  <sheetData>
    <row r="1" spans="1:17" s="215" customFormat="1" ht="15" customHeight="1">
      <c r="A1" s="654" t="s">
        <v>667</v>
      </c>
    </row>
    <row r="2" spans="1:17" s="215" customFormat="1" ht="15" customHeight="1">
      <c r="A2" s="654"/>
    </row>
    <row r="3" spans="1:17" s="215" customFormat="1" ht="15" customHeight="1">
      <c r="A3" s="174" t="s">
        <v>355</v>
      </c>
      <c r="B3" s="631" t="s">
        <v>35</v>
      </c>
      <c r="C3" s="748" t="s">
        <v>12</v>
      </c>
      <c r="I3" s="641"/>
      <c r="J3" s="641"/>
      <c r="K3" s="641"/>
      <c r="L3" s="641"/>
      <c r="M3" s="641"/>
      <c r="N3" s="650"/>
    </row>
    <row r="4" spans="1:17" s="215" customFormat="1" ht="15" customHeight="1">
      <c r="A4" s="642" t="s">
        <v>328</v>
      </c>
      <c r="B4" s="646">
        <v>4</v>
      </c>
      <c r="C4" s="657">
        <v>19.047619047619047</v>
      </c>
      <c r="H4" s="641"/>
      <c r="L4" s="651"/>
      <c r="M4" s="651"/>
      <c r="N4" s="650"/>
    </row>
    <row r="5" spans="1:17" s="215" customFormat="1" ht="15" customHeight="1">
      <c r="A5" s="642" t="s">
        <v>331</v>
      </c>
      <c r="B5" s="646">
        <v>1</v>
      </c>
      <c r="C5" s="657">
        <v>4.7619047619047619</v>
      </c>
      <c r="H5" s="746"/>
      <c r="L5" s="647"/>
      <c r="M5" s="647"/>
      <c r="N5" s="650"/>
    </row>
    <row r="6" spans="1:17" s="215" customFormat="1" ht="15" customHeight="1">
      <c r="A6" s="642" t="s">
        <v>327</v>
      </c>
      <c r="B6" s="646">
        <v>4</v>
      </c>
      <c r="C6" s="657">
        <v>19.047619047619047</v>
      </c>
      <c r="H6" s="641"/>
      <c r="L6" s="647"/>
      <c r="M6" s="647"/>
      <c r="N6" s="650"/>
    </row>
    <row r="7" spans="1:17" s="215" customFormat="1" ht="15" customHeight="1">
      <c r="A7" s="642" t="s">
        <v>326</v>
      </c>
      <c r="B7" s="646">
        <v>12</v>
      </c>
      <c r="C7" s="657">
        <v>57.142857142857146</v>
      </c>
      <c r="H7" s="641"/>
      <c r="L7" s="647"/>
      <c r="M7" s="647"/>
      <c r="N7" s="650"/>
    </row>
    <row r="8" spans="1:17" s="215" customFormat="1" ht="15" customHeight="1">
      <c r="A8" s="760" t="s">
        <v>5</v>
      </c>
      <c r="B8" s="761">
        <v>21</v>
      </c>
      <c r="C8" s="762">
        <v>100</v>
      </c>
      <c r="H8" s="641"/>
      <c r="L8" s="647"/>
      <c r="M8" s="647"/>
      <c r="N8" s="650"/>
    </row>
    <row r="9" spans="1:17" s="215" customFormat="1" ht="15" customHeight="1">
      <c r="C9" s="747"/>
      <c r="H9" s="641"/>
      <c r="L9" s="647"/>
      <c r="M9" s="649"/>
      <c r="N9" s="650"/>
    </row>
    <row r="10" spans="1:17">
      <c r="K10" s="125"/>
      <c r="L10" s="92"/>
      <c r="M10" s="93"/>
      <c r="N10" s="94"/>
      <c r="O10" s="95"/>
      <c r="P10" s="95"/>
      <c r="Q10" s="96"/>
    </row>
  </sheetData>
  <printOptions horizontalCentered="1" verticalCentered="1"/>
  <pageMargins left="0.7" right="0.7" top="0.75" bottom="0.75" header="0.3" footer="0.3"/>
  <pageSetup paperSize="9" orientation="landscape" r:id="rId1"/>
  <headerFooter>
    <oddFooter>&amp;R&amp;P</oddFooter>
  </headerFooter>
</worksheet>
</file>

<file path=xl/worksheets/sheet1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"/>
  <sheetViews>
    <sheetView zoomScaleNormal="100" workbookViewId="0">
      <selection activeCell="F30" sqref="F30"/>
    </sheetView>
  </sheetViews>
  <sheetFormatPr defaultRowHeight="15"/>
  <cols>
    <col min="1" max="1" width="21.42578125" customWidth="1"/>
    <col min="2" max="2" width="11.28515625" customWidth="1"/>
    <col min="3" max="3" width="10.7109375" customWidth="1"/>
    <col min="4" max="4" width="1.85546875" customWidth="1"/>
    <col min="6" max="6" width="10.7109375" customWidth="1"/>
  </cols>
  <sheetData>
    <row r="1" spans="1:18" s="215" customFormat="1" ht="15" customHeight="1">
      <c r="A1" s="319" t="s">
        <v>671</v>
      </c>
      <c r="C1" s="747"/>
      <c r="D1" s="747"/>
      <c r="L1" s="641"/>
      <c r="M1" s="641"/>
      <c r="N1" s="651"/>
      <c r="O1" s="651"/>
      <c r="P1" s="651"/>
      <c r="Q1" s="651"/>
      <c r="R1" s="650"/>
    </row>
    <row r="2" spans="1:18" s="215" customFormat="1" ht="15" customHeight="1">
      <c r="A2" s="319" t="s">
        <v>670</v>
      </c>
      <c r="C2" s="747"/>
      <c r="D2" s="747"/>
      <c r="L2" s="641"/>
      <c r="M2" s="641"/>
      <c r="N2" s="651"/>
      <c r="O2" s="651"/>
      <c r="P2" s="651"/>
      <c r="Q2" s="651"/>
      <c r="R2" s="650"/>
    </row>
    <row r="3" spans="1:18" s="215" customFormat="1" ht="15" customHeight="1">
      <c r="A3" s="319"/>
      <c r="C3" s="747"/>
      <c r="D3" s="749"/>
      <c r="L3" s="641"/>
      <c r="M3" s="641"/>
      <c r="N3" s="651"/>
      <c r="O3" s="651"/>
      <c r="P3" s="651"/>
      <c r="Q3" s="651"/>
      <c r="R3" s="650"/>
    </row>
    <row r="4" spans="1:18" s="215" customFormat="1" ht="15" customHeight="1">
      <c r="A4" s="754"/>
      <c r="B4" s="1039" t="s">
        <v>668</v>
      </c>
      <c r="C4" s="1039"/>
      <c r="D4" s="649"/>
      <c r="E4" s="989" t="s">
        <v>669</v>
      </c>
      <c r="F4" s="989"/>
      <c r="L4" s="641"/>
      <c r="M4" s="641"/>
      <c r="N4" s="651"/>
      <c r="O4" s="651"/>
      <c r="P4" s="651"/>
      <c r="Q4" s="651"/>
      <c r="R4" s="650"/>
    </row>
    <row r="5" spans="1:18" s="215" customFormat="1" ht="15" customHeight="1">
      <c r="A5" s="218" t="s">
        <v>356</v>
      </c>
      <c r="B5" s="752" t="s">
        <v>35</v>
      </c>
      <c r="C5" s="753" t="s">
        <v>12</v>
      </c>
      <c r="D5" s="750"/>
      <c r="E5" s="300" t="s">
        <v>35</v>
      </c>
      <c r="F5" s="519" t="s">
        <v>12</v>
      </c>
      <c r="L5" s="746"/>
      <c r="M5" s="642"/>
      <c r="N5" s="646"/>
      <c r="O5" s="647"/>
      <c r="P5" s="647"/>
      <c r="Q5" s="647"/>
      <c r="R5" s="650"/>
    </row>
    <row r="6" spans="1:18" s="215" customFormat="1" ht="15" customHeight="1">
      <c r="A6" s="642" t="s">
        <v>328</v>
      </c>
      <c r="B6" s="646">
        <v>1</v>
      </c>
      <c r="C6" s="657">
        <v>5</v>
      </c>
      <c r="D6" s="657"/>
      <c r="E6" s="636">
        <v>8</v>
      </c>
      <c r="F6" s="751">
        <v>42.10526315789474</v>
      </c>
      <c r="L6" s="641"/>
      <c r="M6" s="642"/>
      <c r="N6" s="646"/>
      <c r="O6" s="647"/>
      <c r="P6" s="647"/>
      <c r="Q6" s="647"/>
      <c r="R6" s="650"/>
    </row>
    <row r="7" spans="1:18" s="215" customFormat="1" ht="15" customHeight="1">
      <c r="A7" s="642" t="s">
        <v>327</v>
      </c>
      <c r="B7" s="646">
        <v>7</v>
      </c>
      <c r="C7" s="657">
        <v>35</v>
      </c>
      <c r="D7" s="657"/>
      <c r="E7" s="636">
        <v>11</v>
      </c>
      <c r="F7" s="751">
        <v>57.89473684210526</v>
      </c>
      <c r="L7" s="641"/>
      <c r="M7" s="642"/>
      <c r="N7" s="646"/>
      <c r="O7" s="647"/>
      <c r="P7" s="647"/>
      <c r="Q7" s="647"/>
      <c r="R7" s="650"/>
    </row>
    <row r="8" spans="1:18" s="215" customFormat="1" ht="15" customHeight="1">
      <c r="A8" s="642" t="s">
        <v>326</v>
      </c>
      <c r="B8" s="646">
        <v>12</v>
      </c>
      <c r="C8" s="657">
        <v>60</v>
      </c>
      <c r="D8" s="657"/>
      <c r="E8" s="215">
        <v>0</v>
      </c>
      <c r="F8" s="359">
        <v>0</v>
      </c>
      <c r="L8" s="641"/>
      <c r="M8" s="642"/>
      <c r="N8" s="646"/>
      <c r="O8" s="647"/>
      <c r="P8" s="647"/>
      <c r="Q8" s="649"/>
      <c r="R8" s="650"/>
    </row>
    <row r="9" spans="1:18" s="215" customFormat="1" ht="15" customHeight="1">
      <c r="A9" s="760" t="s">
        <v>5</v>
      </c>
      <c r="B9" s="761">
        <v>20</v>
      </c>
      <c r="C9" s="762">
        <v>100</v>
      </c>
      <c r="D9" s="763"/>
      <c r="E9" s="764">
        <v>19</v>
      </c>
      <c r="F9" s="765">
        <v>100</v>
      </c>
      <c r="L9" s="642"/>
      <c r="M9" s="642"/>
      <c r="N9" s="646"/>
      <c r="O9" s="647"/>
      <c r="P9" s="649"/>
      <c r="Q9" s="649"/>
      <c r="R9" s="650"/>
    </row>
    <row r="10" spans="1:18" s="215" customFormat="1" ht="15" customHeight="1">
      <c r="C10" s="747"/>
      <c r="D10" s="749"/>
      <c r="M10" s="641"/>
      <c r="N10" s="641"/>
      <c r="O10" s="641"/>
      <c r="P10" s="641"/>
      <c r="Q10" s="641"/>
      <c r="R10" s="650"/>
    </row>
  </sheetData>
  <mergeCells count="2">
    <mergeCell ref="B4:C4"/>
    <mergeCell ref="E4:F4"/>
  </mergeCells>
  <printOptions horizontalCentered="1" verticalCentered="1"/>
  <pageMargins left="0.7" right="0.7" top="0.75" bottom="0.75" header="0.3" footer="0.3"/>
  <pageSetup paperSize="9" orientation="landscape" r:id="rId1"/>
  <headerFooter>
    <oddFooter>&amp;R&amp;P</oddFooter>
  </headerFooter>
</worksheet>
</file>

<file path=xl/worksheets/sheet1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zoomScaleNormal="100" workbookViewId="0">
      <selection activeCell="F30" sqref="F30"/>
    </sheetView>
  </sheetViews>
  <sheetFormatPr defaultRowHeight="15"/>
  <cols>
    <col min="1" max="1" width="39.85546875" customWidth="1"/>
    <col min="2" max="2" width="9.28515625" customWidth="1"/>
    <col min="3" max="3" width="6" customWidth="1"/>
    <col min="4" max="4" width="1.85546875" style="1" customWidth="1"/>
    <col min="5" max="5" width="8.85546875" customWidth="1"/>
    <col min="6" max="6" width="8.7109375" customWidth="1"/>
    <col min="7" max="7" width="9.42578125" customWidth="1"/>
    <col min="8" max="8" width="8" customWidth="1"/>
  </cols>
  <sheetData>
    <row r="1" spans="1:10" s="215" customFormat="1" ht="15" customHeight="1">
      <c r="A1" s="316" t="s">
        <v>731</v>
      </c>
      <c r="B1" s="222"/>
      <c r="C1" s="222"/>
      <c r="D1" s="223"/>
      <c r="E1" s="222"/>
      <c r="F1" s="222"/>
      <c r="G1" s="222"/>
      <c r="H1" s="222"/>
      <c r="J1" s="755"/>
    </row>
    <row r="2" spans="1:10" s="215" customFormat="1" ht="15" customHeight="1">
      <c r="A2" s="316" t="s">
        <v>675</v>
      </c>
      <c r="B2" s="222"/>
      <c r="C2" s="222"/>
      <c r="D2" s="223"/>
      <c r="E2" s="222"/>
      <c r="F2" s="222"/>
      <c r="G2" s="222"/>
      <c r="H2" s="222"/>
      <c r="J2" s="755"/>
    </row>
    <row r="3" spans="1:10" s="215" customFormat="1" ht="15" customHeight="1">
      <c r="A3" s="263"/>
      <c r="B3" s="222"/>
      <c r="C3" s="222"/>
      <c r="D3" s="223"/>
      <c r="E3" s="222"/>
      <c r="F3" s="222"/>
      <c r="G3" s="222"/>
      <c r="H3" s="222"/>
      <c r="J3" s="755"/>
    </row>
    <row r="4" spans="1:10" s="215" customFormat="1" ht="15" customHeight="1">
      <c r="A4" s="981" t="s">
        <v>168</v>
      </c>
      <c r="B4" s="1040" t="s">
        <v>35</v>
      </c>
      <c r="C4" s="1010" t="s">
        <v>12</v>
      </c>
      <c r="D4" s="234"/>
      <c r="E4" s="989" t="s">
        <v>165</v>
      </c>
      <c r="F4" s="989"/>
      <c r="G4" s="989"/>
      <c r="H4" s="989"/>
      <c r="J4" s="755"/>
    </row>
    <row r="5" spans="1:10" s="215" customFormat="1" ht="15" customHeight="1">
      <c r="A5" s="982"/>
      <c r="B5" s="1041"/>
      <c r="C5" s="1011"/>
      <c r="D5" s="234"/>
      <c r="E5" s="236" t="s">
        <v>672</v>
      </c>
      <c r="F5" s="236" t="s">
        <v>673</v>
      </c>
      <c r="G5" s="236" t="s">
        <v>674</v>
      </c>
      <c r="H5" s="756" t="s">
        <v>678</v>
      </c>
      <c r="J5" s="755"/>
    </row>
    <row r="6" spans="1:10" s="215" customFormat="1" ht="15" customHeight="1">
      <c r="A6" s="226" t="s">
        <v>676</v>
      </c>
      <c r="B6" s="757">
        <v>18</v>
      </c>
      <c r="C6" s="359">
        <v>90</v>
      </c>
      <c r="D6" s="234"/>
      <c r="E6" s="222">
        <v>2</v>
      </c>
      <c r="F6" s="222">
        <v>5</v>
      </c>
      <c r="G6" s="222">
        <v>5</v>
      </c>
      <c r="H6" s="222"/>
      <c r="J6" s="755"/>
    </row>
    <row r="7" spans="1:10" s="215" customFormat="1" ht="15" customHeight="1">
      <c r="A7" s="226" t="s">
        <v>164</v>
      </c>
      <c r="B7" s="757">
        <v>17</v>
      </c>
      <c r="C7" s="359">
        <v>85</v>
      </c>
      <c r="D7" s="234"/>
      <c r="E7" s="222"/>
      <c r="F7" s="222"/>
      <c r="G7" s="222"/>
      <c r="H7" s="222"/>
      <c r="J7" s="755"/>
    </row>
    <row r="8" spans="1:10" s="215" customFormat="1" ht="15" customHeight="1">
      <c r="A8" s="758" t="s">
        <v>677</v>
      </c>
      <c r="B8" s="759">
        <v>16</v>
      </c>
      <c r="C8" s="519">
        <v>80</v>
      </c>
      <c r="D8" s="234"/>
      <c r="E8" s="224">
        <v>1</v>
      </c>
      <c r="F8" s="224">
        <v>10</v>
      </c>
      <c r="G8" s="224"/>
      <c r="H8" s="224">
        <v>1</v>
      </c>
      <c r="J8" s="755"/>
    </row>
    <row r="9" spans="1:10" s="215" customFormat="1" ht="15" customHeight="1">
      <c r="A9" s="222"/>
      <c r="B9" s="222"/>
      <c r="C9" s="222"/>
      <c r="D9" s="223"/>
      <c r="E9" s="222"/>
      <c r="F9" s="222"/>
      <c r="G9" s="222"/>
      <c r="H9" s="222"/>
      <c r="J9" s="755"/>
    </row>
    <row r="10" spans="1:10" s="215" customFormat="1" ht="15" customHeight="1">
      <c r="A10" s="222"/>
      <c r="B10" s="222"/>
      <c r="C10" s="222"/>
      <c r="D10" s="223"/>
      <c r="E10" s="222"/>
      <c r="F10" s="222"/>
      <c r="G10" s="222"/>
      <c r="H10" s="222"/>
      <c r="J10" s="755"/>
    </row>
    <row r="11" spans="1:10">
      <c r="J11" s="126"/>
    </row>
    <row r="12" spans="1:10">
      <c r="J12" s="126"/>
    </row>
    <row r="13" spans="1:10">
      <c r="J13" s="126"/>
    </row>
    <row r="14" spans="1:10">
      <c r="J14" s="126"/>
    </row>
    <row r="15" spans="1:10">
      <c r="J15" s="126"/>
    </row>
    <row r="16" spans="1:10">
      <c r="J16" s="1"/>
    </row>
  </sheetData>
  <mergeCells count="4">
    <mergeCell ref="E4:H4"/>
    <mergeCell ref="A4:A5"/>
    <mergeCell ref="B4:B5"/>
    <mergeCell ref="C4:C5"/>
  </mergeCells>
  <printOptions horizontalCentered="1" verticalCentered="1"/>
  <pageMargins left="0.7" right="0.7" top="0.75" bottom="0.75" header="0.3" footer="0.3"/>
  <pageSetup paperSize="9" orientation="landscape" r:id="rId1"/>
  <headerFooter>
    <oddFooter>&amp;R&amp;P</oddFooter>
  </headerFooter>
</worksheet>
</file>

<file path=xl/worksheets/sheet1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"/>
  <sheetViews>
    <sheetView zoomScaleNormal="100" workbookViewId="0">
      <selection activeCell="F30" sqref="F30"/>
    </sheetView>
  </sheetViews>
  <sheetFormatPr defaultRowHeight="15"/>
  <cols>
    <col min="1" max="1" width="51.7109375" customWidth="1"/>
    <col min="2" max="2" width="13.5703125" customWidth="1"/>
    <col min="3" max="3" width="10.7109375" style="26" customWidth="1"/>
    <col min="7" max="7" width="12" customWidth="1"/>
    <col min="11" max="11" width="39.7109375" customWidth="1"/>
  </cols>
  <sheetData>
    <row r="1" spans="1:16" s="222" customFormat="1" ht="15" customHeight="1">
      <c r="A1" s="316" t="s">
        <v>683</v>
      </c>
      <c r="B1" s="316"/>
      <c r="C1" s="263"/>
    </row>
    <row r="2" spans="1:16" s="222" customFormat="1" ht="15" customHeight="1">
      <c r="A2" s="316"/>
      <c r="B2" s="316"/>
      <c r="C2" s="263"/>
    </row>
    <row r="3" spans="1:16" s="222" customFormat="1" ht="15" customHeight="1">
      <c r="A3" s="781" t="s">
        <v>171</v>
      </c>
      <c r="B3" s="232" t="s">
        <v>35</v>
      </c>
      <c r="C3" s="272" t="s">
        <v>12</v>
      </c>
    </row>
    <row r="4" spans="1:16" s="222" customFormat="1" ht="15" customHeight="1">
      <c r="A4" s="767" t="s">
        <v>169</v>
      </c>
      <c r="B4" s="233">
        <v>5</v>
      </c>
      <c r="C4" s="273">
        <f>+B4/20*100</f>
        <v>25</v>
      </c>
    </row>
    <row r="5" spans="1:16" s="222" customFormat="1" ht="15" customHeight="1">
      <c r="A5" s="768" t="s">
        <v>374</v>
      </c>
      <c r="B5" s="233">
        <v>4</v>
      </c>
      <c r="C5" s="273">
        <f>+B5/20*100</f>
        <v>20</v>
      </c>
    </row>
    <row r="6" spans="1:16" s="222" customFormat="1" ht="15" customHeight="1">
      <c r="A6" s="769" t="s">
        <v>170</v>
      </c>
      <c r="B6" s="233">
        <v>11</v>
      </c>
      <c r="C6" s="273">
        <f>+B6/20*100</f>
        <v>55.000000000000007</v>
      </c>
      <c r="E6" s="392"/>
    </row>
    <row r="7" spans="1:16" s="222" customFormat="1" ht="15" customHeight="1">
      <c r="A7" s="796" t="s">
        <v>68</v>
      </c>
      <c r="B7" s="235">
        <v>20</v>
      </c>
      <c r="C7" s="274">
        <f>+B7/20*100</f>
        <v>100</v>
      </c>
      <c r="D7" s="392"/>
    </row>
    <row r="8" spans="1:16" s="222" customFormat="1" ht="15" customHeight="1">
      <c r="C8" s="263"/>
      <c r="K8" s="782"/>
      <c r="L8" s="782"/>
    </row>
    <row r="9" spans="1:16">
      <c r="I9" s="130"/>
      <c r="J9" s="130"/>
      <c r="K9" s="134"/>
      <c r="L9" s="135"/>
      <c r="M9" s="136"/>
      <c r="N9" s="136"/>
      <c r="O9" s="136"/>
      <c r="P9" s="137"/>
    </row>
    <row r="10" spans="1:16">
      <c r="I10" s="130"/>
      <c r="J10" s="130"/>
      <c r="K10" s="134"/>
      <c r="L10" s="135"/>
      <c r="M10" s="136"/>
      <c r="N10" s="136"/>
      <c r="O10" s="136"/>
      <c r="P10" s="137"/>
    </row>
    <row r="11" spans="1:16">
      <c r="J11" s="130"/>
      <c r="K11" s="134"/>
      <c r="L11" s="135"/>
      <c r="M11" s="136"/>
      <c r="N11" s="136"/>
      <c r="O11" s="136"/>
      <c r="P11" s="137"/>
    </row>
    <row r="12" spans="1:16">
      <c r="J12" s="130"/>
      <c r="K12" s="134"/>
      <c r="L12" s="135"/>
      <c r="M12" s="136"/>
      <c r="N12" s="136"/>
      <c r="O12" s="136"/>
      <c r="P12" s="137"/>
    </row>
    <row r="13" spans="1:16">
      <c r="J13" s="130"/>
      <c r="K13" s="134"/>
      <c r="L13" s="135"/>
      <c r="M13" s="136"/>
      <c r="N13" s="136"/>
      <c r="O13" s="136"/>
      <c r="P13" s="137"/>
    </row>
    <row r="14" spans="1:16">
      <c r="J14" s="130"/>
      <c r="K14" s="134"/>
      <c r="L14" s="135"/>
      <c r="M14" s="136"/>
      <c r="N14" s="136"/>
      <c r="O14" s="136"/>
      <c r="P14" s="137"/>
    </row>
    <row r="15" spans="1:16">
      <c r="J15" s="130"/>
      <c r="K15" s="134"/>
      <c r="L15" s="135"/>
      <c r="M15" s="136"/>
      <c r="N15" s="136"/>
      <c r="O15" s="136"/>
      <c r="P15" s="137"/>
    </row>
    <row r="16" spans="1:16">
      <c r="J16" s="130"/>
      <c r="K16" s="134"/>
      <c r="L16" s="135"/>
      <c r="M16" s="136"/>
      <c r="N16" s="136"/>
      <c r="O16" s="136"/>
      <c r="P16" s="137"/>
    </row>
    <row r="17" spans="10:16">
      <c r="J17" s="130"/>
      <c r="K17" s="134"/>
      <c r="L17" s="135"/>
      <c r="M17" s="136"/>
      <c r="N17" s="136"/>
      <c r="O17" s="136"/>
      <c r="P17" s="137"/>
    </row>
    <row r="18" spans="10:16">
      <c r="J18" s="130"/>
      <c r="K18" s="134"/>
      <c r="L18" s="135"/>
      <c r="M18" s="136"/>
      <c r="N18" s="136"/>
      <c r="O18" s="138"/>
      <c r="P18" s="137"/>
    </row>
  </sheetData>
  <printOptions horizontalCentered="1" verticalCentered="1"/>
  <pageMargins left="0.7" right="0.7" top="0.75" bottom="0.75" header="0.3" footer="0.3"/>
  <pageSetup paperSize="9" orientation="landscape" r:id="rId1"/>
  <headerFooter>
    <oddFooter>&amp;R&amp;P</oddFooter>
  </headerFooter>
</worksheet>
</file>

<file path=xl/worksheets/sheet1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"/>
  <sheetViews>
    <sheetView zoomScaleNormal="100" workbookViewId="0">
      <selection activeCell="F30" sqref="F30"/>
    </sheetView>
  </sheetViews>
  <sheetFormatPr defaultRowHeight="15"/>
  <cols>
    <col min="1" max="1" width="48.85546875" customWidth="1"/>
    <col min="3" max="3" width="9.140625" style="26"/>
    <col min="7" max="7" width="12" customWidth="1"/>
    <col min="11" max="11" width="39.7109375" customWidth="1"/>
  </cols>
  <sheetData>
    <row r="1" spans="1:12" s="222" customFormat="1" ht="15" customHeight="1">
      <c r="A1" s="783" t="s">
        <v>684</v>
      </c>
      <c r="C1" s="263"/>
      <c r="K1" s="782"/>
      <c r="L1" s="782"/>
    </row>
    <row r="2" spans="1:12" s="222" customFormat="1" ht="15" customHeight="1">
      <c r="A2" s="783" t="s">
        <v>685</v>
      </c>
      <c r="C2" s="263"/>
      <c r="K2" s="782"/>
      <c r="L2" s="782"/>
    </row>
    <row r="3" spans="1:12" s="222" customFormat="1" ht="15" customHeight="1">
      <c r="A3" s="783"/>
      <c r="C3" s="263"/>
      <c r="K3" s="782"/>
      <c r="L3" s="782"/>
    </row>
    <row r="4" spans="1:12" s="222" customFormat="1" ht="15" customHeight="1">
      <c r="A4" s="221" t="s">
        <v>682</v>
      </c>
      <c r="B4" s="232" t="s">
        <v>35</v>
      </c>
      <c r="C4" s="272" t="s">
        <v>12</v>
      </c>
      <c r="K4" s="782"/>
      <c r="L4" s="782"/>
    </row>
    <row r="5" spans="1:12" s="222" customFormat="1" ht="15" customHeight="1">
      <c r="A5" s="773" t="s">
        <v>328</v>
      </c>
      <c r="B5" s="774">
        <v>4</v>
      </c>
      <c r="C5" s="790">
        <v>19.047619047619047</v>
      </c>
      <c r="K5" s="782"/>
      <c r="L5" s="782"/>
    </row>
    <row r="6" spans="1:12" s="222" customFormat="1" ht="15" customHeight="1">
      <c r="A6" s="773" t="s">
        <v>331</v>
      </c>
      <c r="B6" s="774">
        <v>1</v>
      </c>
      <c r="C6" s="790">
        <v>4.7619047619047619</v>
      </c>
    </row>
    <row r="7" spans="1:12" s="222" customFormat="1" ht="15" customHeight="1">
      <c r="A7" s="773" t="s">
        <v>327</v>
      </c>
      <c r="B7" s="774">
        <v>10</v>
      </c>
      <c r="C7" s="790">
        <v>47.61904761904762</v>
      </c>
    </row>
    <row r="8" spans="1:12" s="222" customFormat="1" ht="15" customHeight="1">
      <c r="A8" s="773" t="s">
        <v>326</v>
      </c>
      <c r="B8" s="774">
        <v>6</v>
      </c>
      <c r="C8" s="790">
        <v>28.571428571428573</v>
      </c>
    </row>
    <row r="9" spans="1:12" s="222" customFormat="1" ht="15" customHeight="1">
      <c r="A9" s="797" t="s">
        <v>68</v>
      </c>
      <c r="B9" s="798">
        <v>21</v>
      </c>
      <c r="C9" s="799">
        <v>100</v>
      </c>
      <c r="D9" s="784"/>
    </row>
    <row r="10" spans="1:12" s="222" customFormat="1" ht="15" customHeight="1">
      <c r="C10" s="263"/>
    </row>
  </sheetData>
  <printOptions horizontalCentered="1" verticalCentered="1"/>
  <pageMargins left="0.7" right="0.7" top="0.75" bottom="0.75" header="0.3" footer="0.3"/>
  <pageSetup paperSize="9" orientation="landscape" r:id="rId1"/>
  <headerFooter>
    <oddFooter>&amp;R&amp;P</oddFooter>
  </headerFooter>
</worksheet>
</file>

<file path=xl/worksheets/sheet1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0"/>
  <sheetViews>
    <sheetView tabSelected="1" zoomScaleNormal="100" workbookViewId="0">
      <selection activeCell="F30" sqref="F30"/>
    </sheetView>
  </sheetViews>
  <sheetFormatPr defaultRowHeight="15"/>
  <cols>
    <col min="1" max="1" width="42.140625" customWidth="1"/>
    <col min="3" max="3" width="9.140625" style="26"/>
    <col min="7" max="7" width="12" customWidth="1"/>
    <col min="11" max="11" width="39.7109375" customWidth="1"/>
  </cols>
  <sheetData>
    <row r="1" spans="1:17" s="222" customFormat="1" ht="15" customHeight="1">
      <c r="A1" s="783" t="s">
        <v>681</v>
      </c>
      <c r="C1" s="263"/>
    </row>
    <row r="2" spans="1:17" s="222" customFormat="1" ht="15" customHeight="1">
      <c r="A2" s="783"/>
      <c r="C2" s="263"/>
    </row>
    <row r="3" spans="1:17" s="222" customFormat="1" ht="15" customHeight="1">
      <c r="A3" s="785" t="s">
        <v>168</v>
      </c>
      <c r="B3" s="786" t="s">
        <v>35</v>
      </c>
      <c r="C3" s="791" t="s">
        <v>12</v>
      </c>
      <c r="I3" s="770"/>
    </row>
    <row r="4" spans="1:17" s="222" customFormat="1" ht="15" customHeight="1">
      <c r="A4" s="771" t="s">
        <v>172</v>
      </c>
      <c r="B4" s="772">
        <v>1</v>
      </c>
      <c r="C4" s="792">
        <v>6.25</v>
      </c>
      <c r="I4" s="770"/>
    </row>
    <row r="5" spans="1:17" s="222" customFormat="1" ht="15" customHeight="1">
      <c r="A5" s="773" t="s">
        <v>173</v>
      </c>
      <c r="B5" s="774">
        <v>13</v>
      </c>
      <c r="C5" s="790">
        <v>81.25</v>
      </c>
      <c r="I5" s="770"/>
    </row>
    <row r="6" spans="1:17" s="222" customFormat="1" ht="15" customHeight="1">
      <c r="A6" s="773" t="s">
        <v>4</v>
      </c>
      <c r="B6" s="774">
        <v>2</v>
      </c>
      <c r="C6" s="790">
        <v>12.5</v>
      </c>
      <c r="I6" s="770"/>
    </row>
    <row r="7" spans="1:17" s="222" customFormat="1" ht="15" customHeight="1">
      <c r="A7" s="797" t="s">
        <v>68</v>
      </c>
      <c r="B7" s="798">
        <v>16</v>
      </c>
      <c r="C7" s="799">
        <v>100</v>
      </c>
      <c r="I7" s="770"/>
    </row>
    <row r="8" spans="1:17" s="222" customFormat="1" ht="15" customHeight="1">
      <c r="C8" s="263"/>
      <c r="I8" s="770"/>
    </row>
    <row r="9" spans="1:17" s="222" customFormat="1" ht="15" customHeight="1">
      <c r="C9" s="263"/>
      <c r="I9" s="779"/>
      <c r="J9" s="779"/>
      <c r="K9" s="779"/>
      <c r="L9" s="779"/>
      <c r="M9" s="780"/>
      <c r="N9" s="780"/>
      <c r="O9" s="780"/>
      <c r="P9" s="780"/>
      <c r="Q9" s="779"/>
    </row>
    <row r="10" spans="1:17">
      <c r="I10" s="133"/>
      <c r="J10" s="134"/>
      <c r="K10" s="133"/>
      <c r="L10" s="134"/>
      <c r="M10" s="135"/>
      <c r="N10" s="136"/>
      <c r="O10" s="136"/>
      <c r="P10" s="136"/>
      <c r="Q10" s="137"/>
    </row>
    <row r="11" spans="1:17" ht="30.75" customHeight="1">
      <c r="I11" s="130"/>
      <c r="J11" s="139"/>
      <c r="K11" s="130"/>
      <c r="L11" s="134"/>
      <c r="M11" s="135"/>
      <c r="N11" s="136"/>
      <c r="O11" s="136"/>
      <c r="P11" s="136"/>
      <c r="Q11" s="137"/>
    </row>
    <row r="12" spans="1:17">
      <c r="I12" s="130"/>
      <c r="J12" s="140"/>
      <c r="K12" s="130"/>
      <c r="L12" s="134"/>
      <c r="M12" s="135"/>
      <c r="N12" s="136"/>
      <c r="O12" s="136"/>
      <c r="P12" s="136"/>
      <c r="Q12" s="137"/>
    </row>
    <row r="13" spans="1:17">
      <c r="I13" s="130"/>
      <c r="J13" s="141"/>
      <c r="K13" s="130"/>
      <c r="L13" s="134"/>
      <c r="M13" s="135"/>
      <c r="N13" s="136"/>
      <c r="O13" s="136"/>
      <c r="P13" s="136"/>
      <c r="Q13" s="137"/>
    </row>
    <row r="14" spans="1:17" ht="15.75" customHeight="1">
      <c r="I14" s="130"/>
      <c r="J14" s="129"/>
      <c r="K14" s="130"/>
      <c r="L14" s="134"/>
      <c r="M14" s="135"/>
      <c r="N14" s="136"/>
      <c r="O14" s="136"/>
      <c r="P14" s="136"/>
      <c r="Q14" s="137"/>
    </row>
    <row r="15" spans="1:17">
      <c r="I15" s="130"/>
      <c r="J15" s="131"/>
      <c r="K15" s="130"/>
      <c r="L15" s="134"/>
      <c r="M15" s="135"/>
      <c r="N15" s="136"/>
      <c r="O15" s="136"/>
      <c r="P15" s="138"/>
      <c r="Q15" s="137"/>
    </row>
    <row r="16" spans="1:17" ht="15.75" customHeight="1">
      <c r="I16" s="130"/>
      <c r="J16" s="133"/>
      <c r="K16" s="129"/>
      <c r="L16" s="130"/>
      <c r="M16" s="130"/>
      <c r="N16" s="130"/>
      <c r="O16" s="130"/>
      <c r="P16" s="130"/>
      <c r="Q16" s="137"/>
    </row>
    <row r="17" spans="9:17">
      <c r="I17" s="130"/>
      <c r="J17" s="130"/>
      <c r="K17" s="131"/>
      <c r="L17" s="130"/>
      <c r="M17" s="132"/>
      <c r="N17" s="132"/>
      <c r="O17" s="132"/>
      <c r="P17" s="132"/>
      <c r="Q17" s="137"/>
    </row>
    <row r="18" spans="9:17">
      <c r="I18" s="130"/>
      <c r="J18" s="130"/>
      <c r="K18" s="133"/>
      <c r="L18" s="134"/>
      <c r="M18" s="135"/>
      <c r="N18" s="136"/>
      <c r="O18" s="136"/>
      <c r="P18" s="136"/>
      <c r="Q18" s="137"/>
    </row>
    <row r="19" spans="9:17">
      <c r="I19" s="130"/>
      <c r="J19" s="130"/>
      <c r="K19" s="130"/>
      <c r="L19" s="134"/>
      <c r="M19" s="135"/>
      <c r="N19" s="136"/>
      <c r="O19" s="136"/>
      <c r="P19" s="136"/>
      <c r="Q19" s="137"/>
    </row>
    <row r="20" spans="9:17">
      <c r="I20" s="130"/>
      <c r="J20" s="130"/>
      <c r="K20" s="130"/>
      <c r="L20" s="134"/>
      <c r="M20" s="135"/>
      <c r="N20" s="136"/>
      <c r="O20" s="136"/>
      <c r="P20" s="138"/>
      <c r="Q20" s="137"/>
    </row>
    <row r="21" spans="9:17">
      <c r="I21" s="130"/>
      <c r="J21" s="130"/>
      <c r="K21" s="134"/>
      <c r="L21" s="135"/>
      <c r="M21" s="136"/>
      <c r="N21" s="136"/>
      <c r="O21" s="136"/>
      <c r="P21" s="137"/>
    </row>
    <row r="22" spans="9:17">
      <c r="I22" s="130"/>
      <c r="J22" s="130"/>
      <c r="K22" s="134"/>
      <c r="L22" s="135"/>
      <c r="M22" s="136"/>
      <c r="N22" s="136"/>
      <c r="O22" s="136"/>
      <c r="P22" s="137"/>
    </row>
    <row r="23" spans="9:17">
      <c r="J23" s="130"/>
      <c r="K23" s="134"/>
      <c r="L23" s="135"/>
      <c r="M23" s="136"/>
      <c r="N23" s="136"/>
      <c r="O23" s="136"/>
      <c r="P23" s="137"/>
    </row>
    <row r="24" spans="9:17">
      <c r="J24" s="130"/>
      <c r="K24" s="134"/>
      <c r="L24" s="135"/>
      <c r="M24" s="136"/>
      <c r="N24" s="136"/>
      <c r="O24" s="136"/>
      <c r="P24" s="137"/>
    </row>
    <row r="25" spans="9:17">
      <c r="J25" s="130"/>
      <c r="K25" s="134"/>
      <c r="L25" s="135"/>
      <c r="M25" s="136"/>
      <c r="N25" s="136"/>
      <c r="O25" s="136"/>
      <c r="P25" s="137"/>
    </row>
    <row r="26" spans="9:17">
      <c r="J26" s="130"/>
      <c r="K26" s="134"/>
      <c r="L26" s="135"/>
      <c r="M26" s="136"/>
      <c r="N26" s="136"/>
      <c r="O26" s="136"/>
      <c r="P26" s="137"/>
    </row>
    <row r="27" spans="9:17">
      <c r="J27" s="130"/>
      <c r="K27" s="134"/>
      <c r="L27" s="135"/>
      <c r="M27" s="136"/>
      <c r="N27" s="136"/>
      <c r="O27" s="136"/>
      <c r="P27" s="137"/>
    </row>
    <row r="28" spans="9:17">
      <c r="J28" s="130"/>
      <c r="K28" s="134"/>
      <c r="L28" s="135"/>
      <c r="M28" s="136"/>
      <c r="N28" s="136"/>
      <c r="O28" s="136"/>
      <c r="P28" s="137"/>
    </row>
    <row r="29" spans="9:17">
      <c r="J29" s="130"/>
      <c r="K29" s="134"/>
      <c r="L29" s="135"/>
      <c r="M29" s="136"/>
      <c r="N29" s="136"/>
      <c r="O29" s="136"/>
      <c r="P29" s="137"/>
    </row>
    <row r="30" spans="9:17">
      <c r="J30" s="130"/>
      <c r="K30" s="134"/>
      <c r="L30" s="135"/>
      <c r="M30" s="136"/>
      <c r="N30" s="136"/>
      <c r="O30" s="138"/>
      <c r="P30" s="137"/>
    </row>
  </sheetData>
  <printOptions horizontalCentered="1" verticalCentered="1"/>
  <pageMargins left="0.7" right="0.7" top="0.75" bottom="0.75" header="0.3" footer="0.3"/>
  <pageSetup paperSize="9" orientation="landscape" r:id="rId1"/>
  <headerFooter>
    <oddFooter>&amp;R&amp;P</oddFooter>
  </headerFooter>
</worksheet>
</file>

<file path=xl/worksheets/sheet1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1"/>
  <sheetViews>
    <sheetView zoomScaleNormal="100" workbookViewId="0">
      <selection activeCell="F30" sqref="F30"/>
    </sheetView>
  </sheetViews>
  <sheetFormatPr defaultRowHeight="15"/>
  <cols>
    <col min="1" max="1" width="48.85546875" customWidth="1"/>
    <col min="3" max="3" width="9.140625" style="26"/>
    <col min="7" max="7" width="12" customWidth="1"/>
    <col min="11" max="11" width="39.7109375" customWidth="1"/>
  </cols>
  <sheetData>
    <row r="1" spans="1:17" s="222" customFormat="1" ht="15" customHeight="1">
      <c r="A1" s="316" t="s">
        <v>679</v>
      </c>
      <c r="C1" s="263"/>
      <c r="I1" s="770"/>
    </row>
    <row r="2" spans="1:17" s="222" customFormat="1" ht="15" customHeight="1">
      <c r="A2" s="316" t="s">
        <v>680</v>
      </c>
      <c r="C2" s="263"/>
    </row>
    <row r="3" spans="1:17" s="222" customFormat="1" ht="15" customHeight="1">
      <c r="A3" s="263"/>
      <c r="C3" s="263"/>
    </row>
    <row r="4" spans="1:17" s="222" customFormat="1" ht="15" customHeight="1">
      <c r="A4" s="787" t="s">
        <v>178</v>
      </c>
      <c r="B4" s="788" t="s">
        <v>35</v>
      </c>
      <c r="C4" s="793" t="s">
        <v>12</v>
      </c>
    </row>
    <row r="5" spans="1:17" s="222" customFormat="1" ht="15" customHeight="1">
      <c r="A5" s="775" t="s">
        <v>174</v>
      </c>
      <c r="B5" s="776">
        <v>7</v>
      </c>
      <c r="C5" s="794">
        <f>+B5/14*100</f>
        <v>50</v>
      </c>
    </row>
    <row r="6" spans="1:17" s="222" customFormat="1" ht="15" customHeight="1">
      <c r="A6" s="775" t="s">
        <v>175</v>
      </c>
      <c r="B6" s="776">
        <v>2</v>
      </c>
      <c r="C6" s="794">
        <f>+B6/14*100</f>
        <v>14.285714285714285</v>
      </c>
    </row>
    <row r="7" spans="1:17" s="222" customFormat="1" ht="15" customHeight="1">
      <c r="A7" s="775" t="s">
        <v>176</v>
      </c>
      <c r="B7" s="776">
        <v>5</v>
      </c>
      <c r="C7" s="794">
        <f>+B7/14*100</f>
        <v>35.714285714285715</v>
      </c>
    </row>
    <row r="8" spans="1:17" s="222" customFormat="1" ht="15" customHeight="1">
      <c r="A8" s="775" t="s">
        <v>177</v>
      </c>
      <c r="B8" s="776">
        <v>12</v>
      </c>
      <c r="C8" s="794">
        <f>+B8/14*100</f>
        <v>85.714285714285708</v>
      </c>
      <c r="K8" s="789"/>
      <c r="L8" s="779"/>
      <c r="M8" s="779"/>
      <c r="N8" s="779"/>
      <c r="O8" s="779"/>
    </row>
    <row r="9" spans="1:17" s="222" customFormat="1" ht="15" customHeight="1">
      <c r="A9" s="777" t="s">
        <v>4</v>
      </c>
      <c r="B9" s="778">
        <v>2</v>
      </c>
      <c r="C9" s="795">
        <f>+B9/14*100</f>
        <v>14.285714285714285</v>
      </c>
      <c r="I9" s="789"/>
      <c r="J9" s="779"/>
      <c r="K9" s="789"/>
      <c r="L9" s="779"/>
      <c r="M9" s="779"/>
      <c r="N9" s="779"/>
      <c r="O9" s="779"/>
      <c r="P9" s="779"/>
      <c r="Q9" s="779"/>
    </row>
    <row r="10" spans="1:17" s="222" customFormat="1" ht="15" customHeight="1">
      <c r="C10" s="263"/>
      <c r="I10" s="779"/>
      <c r="J10" s="779"/>
      <c r="K10" s="779"/>
      <c r="L10" s="779"/>
      <c r="M10" s="780"/>
      <c r="N10" s="780"/>
      <c r="O10" s="780"/>
      <c r="P10" s="780"/>
      <c r="Q10" s="779"/>
    </row>
    <row r="11" spans="1:17">
      <c r="I11" s="133"/>
      <c r="J11" s="134"/>
      <c r="K11" s="133"/>
      <c r="L11" s="134"/>
      <c r="M11" s="135"/>
      <c r="N11" s="136"/>
      <c r="O11" s="136"/>
      <c r="P11" s="136"/>
      <c r="Q11" s="137"/>
    </row>
    <row r="12" spans="1:17" ht="30.75" customHeight="1">
      <c r="I12" s="130"/>
      <c r="J12" s="139"/>
      <c r="K12" s="130"/>
      <c r="L12" s="134"/>
      <c r="M12" s="135"/>
      <c r="N12" s="136"/>
      <c r="O12" s="136"/>
      <c r="P12" s="136"/>
      <c r="Q12" s="137"/>
    </row>
    <row r="13" spans="1:17">
      <c r="I13" s="130"/>
      <c r="J13" s="140"/>
      <c r="K13" s="130"/>
      <c r="L13" s="134"/>
      <c r="M13" s="135"/>
      <c r="N13" s="136"/>
      <c r="O13" s="136"/>
      <c r="P13" s="136"/>
      <c r="Q13" s="137"/>
    </row>
    <row r="14" spans="1:17">
      <c r="I14" s="130"/>
      <c r="J14" s="141"/>
      <c r="K14" s="130"/>
      <c r="L14" s="134"/>
      <c r="M14" s="135"/>
      <c r="N14" s="136"/>
      <c r="O14" s="136"/>
      <c r="P14" s="136"/>
      <c r="Q14" s="137"/>
    </row>
    <row r="15" spans="1:17" ht="15.75" customHeight="1">
      <c r="I15" s="130"/>
      <c r="J15" s="129"/>
      <c r="K15" s="130"/>
      <c r="L15" s="134"/>
      <c r="M15" s="135"/>
      <c r="N15" s="136"/>
      <c r="O15" s="136"/>
      <c r="P15" s="136"/>
      <c r="Q15" s="137"/>
    </row>
    <row r="16" spans="1:17">
      <c r="I16" s="130"/>
      <c r="J16" s="131"/>
      <c r="K16" s="130"/>
      <c r="L16" s="134"/>
      <c r="M16" s="135"/>
      <c r="N16" s="136"/>
      <c r="O16" s="136"/>
      <c r="P16" s="138"/>
      <c r="Q16" s="137"/>
    </row>
    <row r="17" spans="9:17" ht="15.75" customHeight="1">
      <c r="I17" s="130"/>
      <c r="J17" s="133"/>
      <c r="K17" s="129"/>
      <c r="L17" s="130"/>
      <c r="M17" s="130"/>
      <c r="N17" s="130"/>
      <c r="O17" s="130"/>
      <c r="P17" s="130"/>
      <c r="Q17" s="137"/>
    </row>
    <row r="18" spans="9:17">
      <c r="I18" s="130"/>
      <c r="J18" s="130"/>
      <c r="K18" s="131"/>
      <c r="L18" s="130"/>
      <c r="M18" s="132"/>
      <c r="N18" s="132"/>
      <c r="O18" s="132"/>
      <c r="P18" s="132"/>
      <c r="Q18" s="137"/>
    </row>
    <row r="19" spans="9:17">
      <c r="I19" s="130"/>
      <c r="J19" s="130"/>
      <c r="K19" s="133"/>
      <c r="L19" s="134"/>
      <c r="M19" s="135"/>
      <c r="N19" s="136"/>
      <c r="O19" s="136"/>
      <c r="P19" s="136"/>
      <c r="Q19" s="137"/>
    </row>
    <row r="20" spans="9:17">
      <c r="I20" s="130"/>
      <c r="J20" s="130"/>
      <c r="K20" s="130"/>
      <c r="L20" s="134"/>
      <c r="M20" s="135"/>
      <c r="N20" s="136"/>
      <c r="O20" s="136"/>
      <c r="P20" s="136"/>
      <c r="Q20" s="137"/>
    </row>
    <row r="21" spans="9:17">
      <c r="I21" s="130"/>
      <c r="J21" s="130"/>
      <c r="K21" s="130"/>
      <c r="L21" s="134"/>
      <c r="M21" s="135"/>
      <c r="N21" s="136"/>
      <c r="O21" s="136"/>
      <c r="P21" s="138"/>
      <c r="Q21" s="137"/>
    </row>
    <row r="22" spans="9:17">
      <c r="I22" s="130"/>
      <c r="J22" s="130"/>
      <c r="K22" s="134"/>
      <c r="L22" s="135"/>
      <c r="M22" s="136"/>
      <c r="N22" s="136"/>
      <c r="O22" s="136"/>
      <c r="P22" s="137"/>
    </row>
    <row r="23" spans="9:17">
      <c r="I23" s="130"/>
      <c r="J23" s="130"/>
      <c r="K23" s="134"/>
      <c r="L23" s="135"/>
      <c r="M23" s="136"/>
      <c r="N23" s="136"/>
      <c r="O23" s="136"/>
      <c r="P23" s="137"/>
    </row>
    <row r="24" spans="9:17">
      <c r="J24" s="130"/>
      <c r="K24" s="134"/>
      <c r="L24" s="135"/>
      <c r="M24" s="136"/>
      <c r="N24" s="136"/>
      <c r="O24" s="136"/>
      <c r="P24" s="137"/>
    </row>
    <row r="25" spans="9:17">
      <c r="J25" s="130"/>
      <c r="K25" s="134"/>
      <c r="L25" s="135"/>
      <c r="M25" s="136"/>
      <c r="N25" s="136"/>
      <c r="O25" s="136"/>
      <c r="P25" s="137"/>
    </row>
    <row r="26" spans="9:17">
      <c r="J26" s="130"/>
      <c r="K26" s="134"/>
      <c r="L26" s="135"/>
      <c r="M26" s="136"/>
      <c r="N26" s="136"/>
      <c r="O26" s="136"/>
      <c r="P26" s="137"/>
    </row>
    <row r="27" spans="9:17">
      <c r="J27" s="130"/>
      <c r="K27" s="134"/>
      <c r="L27" s="135"/>
      <c r="M27" s="136"/>
      <c r="N27" s="136"/>
      <c r="O27" s="136"/>
      <c r="P27" s="137"/>
    </row>
    <row r="28" spans="9:17">
      <c r="J28" s="130"/>
      <c r="K28" s="134"/>
      <c r="L28" s="135"/>
      <c r="M28" s="136"/>
      <c r="N28" s="136"/>
      <c r="O28" s="136"/>
      <c r="P28" s="137"/>
    </row>
    <row r="29" spans="9:17">
      <c r="J29" s="130"/>
      <c r="K29" s="134"/>
      <c r="L29" s="135"/>
      <c r="M29" s="136"/>
      <c r="N29" s="136"/>
      <c r="O29" s="136"/>
      <c r="P29" s="137"/>
    </row>
    <row r="30" spans="9:17">
      <c r="J30" s="130"/>
      <c r="K30" s="134"/>
      <c r="L30" s="135"/>
      <c r="M30" s="136"/>
      <c r="N30" s="136"/>
      <c r="O30" s="136"/>
      <c r="P30" s="137"/>
    </row>
    <row r="31" spans="9:17">
      <c r="J31" s="130"/>
      <c r="K31" s="134"/>
      <c r="L31" s="135"/>
      <c r="M31" s="136"/>
      <c r="N31" s="136"/>
      <c r="O31" s="138"/>
      <c r="P31" s="137"/>
    </row>
  </sheetData>
  <printOptions horizontalCentered="1" verticalCentered="1"/>
  <pageMargins left="0.7" right="0.7" top="0.75" bottom="0.75" header="0.3" footer="0.3"/>
  <pageSetup paperSize="9" orientation="landscape" r:id="rId1"/>
  <headerFooter>
    <oddFooter>&amp;R&amp;P</oddFooter>
  </headerFooter>
</worksheet>
</file>

<file path=xl/worksheets/sheet1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zoomScaleNormal="100" workbookViewId="0">
      <selection activeCell="F30" sqref="F30"/>
    </sheetView>
  </sheetViews>
  <sheetFormatPr defaultRowHeight="15"/>
  <cols>
    <col min="1" max="1" width="31.42578125" customWidth="1"/>
    <col min="4" max="4" width="2.5703125" style="1" customWidth="1"/>
    <col min="6" max="6" width="10.7109375" customWidth="1"/>
    <col min="7" max="7" width="10.28515625" customWidth="1"/>
    <col min="8" max="8" width="11.7109375" customWidth="1"/>
  </cols>
  <sheetData>
    <row r="1" spans="1:8" s="215" customFormat="1" ht="15" customHeight="1">
      <c r="A1" s="802" t="s">
        <v>687</v>
      </c>
      <c r="B1" s="800"/>
      <c r="C1" s="801"/>
      <c r="D1" s="801"/>
    </row>
    <row r="2" spans="1:8" s="215" customFormat="1" ht="15" customHeight="1">
      <c r="A2" s="316" t="s">
        <v>688</v>
      </c>
      <c r="B2" s="800"/>
      <c r="C2" s="801"/>
      <c r="D2" s="801"/>
    </row>
    <row r="3" spans="1:8" s="215" customFormat="1" ht="15" customHeight="1">
      <c r="A3" s="803"/>
      <c r="B3" s="800"/>
      <c r="C3" s="801"/>
      <c r="D3" s="801"/>
    </row>
    <row r="4" spans="1:8" s="215" customFormat="1" ht="15" customHeight="1">
      <c r="A4" s="1042" t="s">
        <v>179</v>
      </c>
      <c r="B4" s="1044" t="s">
        <v>35</v>
      </c>
      <c r="C4" s="1010" t="s">
        <v>12</v>
      </c>
      <c r="D4" s="580"/>
      <c r="E4" s="989" t="s">
        <v>186</v>
      </c>
      <c r="F4" s="989"/>
      <c r="G4" s="989"/>
      <c r="H4" s="989"/>
    </row>
    <row r="5" spans="1:8" s="215" customFormat="1" ht="25.5">
      <c r="A5" s="1043"/>
      <c r="B5" s="1045"/>
      <c r="C5" s="1011"/>
      <c r="D5" s="580"/>
      <c r="E5" s="597" t="s">
        <v>166</v>
      </c>
      <c r="F5" s="597" t="s">
        <v>167</v>
      </c>
      <c r="G5" s="597" t="s">
        <v>180</v>
      </c>
      <c r="H5" s="597" t="s">
        <v>185</v>
      </c>
    </row>
    <row r="6" spans="1:8" s="215" customFormat="1" ht="15" customHeight="1">
      <c r="A6" s="879" t="s">
        <v>181</v>
      </c>
      <c r="B6" s="776">
        <v>17</v>
      </c>
      <c r="C6" s="359">
        <v>89</v>
      </c>
      <c r="D6" s="580"/>
      <c r="E6" s="233">
        <v>4</v>
      </c>
      <c r="F6" s="233">
        <v>3</v>
      </c>
      <c r="G6" s="233">
        <v>4</v>
      </c>
      <c r="H6" s="233"/>
    </row>
    <row r="7" spans="1:8" s="215" customFormat="1" ht="15" customHeight="1">
      <c r="A7" s="881" t="s">
        <v>182</v>
      </c>
      <c r="B7" s="776">
        <v>10</v>
      </c>
      <c r="C7" s="359">
        <v>53</v>
      </c>
      <c r="D7" s="580"/>
      <c r="E7" s="233">
        <v>1</v>
      </c>
      <c r="F7" s="233"/>
      <c r="G7" s="233">
        <v>3</v>
      </c>
      <c r="H7" s="233">
        <v>4</v>
      </c>
    </row>
    <row r="8" spans="1:8" s="215" customFormat="1" ht="15" customHeight="1">
      <c r="A8" s="881" t="s">
        <v>183</v>
      </c>
      <c r="B8" s="776">
        <v>6</v>
      </c>
      <c r="C8" s="359">
        <v>32</v>
      </c>
      <c r="D8" s="580"/>
      <c r="E8" s="233"/>
      <c r="F8" s="233"/>
      <c r="G8" s="233">
        <v>1</v>
      </c>
      <c r="H8" s="233">
        <v>5</v>
      </c>
    </row>
    <row r="9" spans="1:8" s="215" customFormat="1" ht="15" customHeight="1">
      <c r="A9" s="880" t="s">
        <v>184</v>
      </c>
      <c r="B9" s="778">
        <v>16</v>
      </c>
      <c r="C9" s="599">
        <v>84</v>
      </c>
      <c r="D9" s="580"/>
      <c r="E9" s="766"/>
      <c r="F9" s="766">
        <v>4</v>
      </c>
      <c r="G9" s="766">
        <v>6</v>
      </c>
      <c r="H9" s="766">
        <v>3</v>
      </c>
    </row>
    <row r="10" spans="1:8" s="215" customFormat="1" ht="15" customHeight="1">
      <c r="D10" s="216"/>
    </row>
  </sheetData>
  <mergeCells count="4">
    <mergeCell ref="E4:H4"/>
    <mergeCell ref="A4:A5"/>
    <mergeCell ref="B4:B5"/>
    <mergeCell ref="C4:C5"/>
  </mergeCells>
  <printOptions horizontalCentered="1" verticalCentered="1"/>
  <pageMargins left="0.7" right="0.7" top="0.75" bottom="0.75" header="0.3" footer="0.3"/>
  <pageSetup paperSize="9" orientation="landscape" r:id="rId1"/>
  <headerFooter>
    <oddFooter>&amp;R&amp;P</oddFooter>
  </headerFooter>
</worksheet>
</file>

<file path=xl/worksheets/sheet1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"/>
  <sheetViews>
    <sheetView zoomScaleNormal="100" workbookViewId="0">
      <selection activeCell="F30" sqref="F30"/>
    </sheetView>
  </sheetViews>
  <sheetFormatPr defaultRowHeight="15"/>
  <cols>
    <col min="1" max="1" width="42.28515625" customWidth="1"/>
    <col min="2" max="2" width="15.5703125" customWidth="1"/>
    <col min="3" max="3" width="10.85546875" style="26" customWidth="1"/>
  </cols>
  <sheetData>
    <row r="1" spans="1:16" s="222" customFormat="1" ht="15" customHeight="1">
      <c r="A1" s="809" t="s">
        <v>752</v>
      </c>
      <c r="C1" s="263"/>
    </row>
    <row r="2" spans="1:16" s="222" customFormat="1" ht="15" customHeight="1">
      <c r="A2" s="316" t="s">
        <v>690</v>
      </c>
      <c r="C2" s="263"/>
    </row>
    <row r="3" spans="1:16" s="222" customFormat="1" ht="15" customHeight="1">
      <c r="A3" s="263"/>
      <c r="C3" s="263"/>
    </row>
    <row r="4" spans="1:16" s="222" customFormat="1" ht="15" customHeight="1">
      <c r="A4" s="810" t="s">
        <v>357</v>
      </c>
      <c r="B4" s="811" t="s">
        <v>35</v>
      </c>
      <c r="C4" s="272" t="s">
        <v>12</v>
      </c>
    </row>
    <row r="5" spans="1:16" s="222" customFormat="1" ht="15" customHeight="1">
      <c r="A5" s="812" t="s">
        <v>187</v>
      </c>
      <c r="B5" s="813">
        <v>13</v>
      </c>
      <c r="C5" s="359">
        <v>76</v>
      </c>
    </row>
    <row r="6" spans="1:16" s="222" customFormat="1" ht="15" customHeight="1">
      <c r="A6" s="812" t="s">
        <v>188</v>
      </c>
      <c r="B6" s="813">
        <v>10</v>
      </c>
      <c r="C6" s="359">
        <v>59</v>
      </c>
    </row>
    <row r="7" spans="1:16" s="222" customFormat="1" ht="15" customHeight="1">
      <c r="A7" s="814" t="s">
        <v>189</v>
      </c>
      <c r="B7" s="815">
        <v>4</v>
      </c>
      <c r="C7" s="519">
        <v>24</v>
      </c>
      <c r="K7" s="804"/>
      <c r="L7" s="804"/>
      <c r="M7" s="804"/>
      <c r="N7" s="804"/>
      <c r="O7" s="804"/>
      <c r="P7" s="804"/>
    </row>
    <row r="8" spans="1:16" s="222" customFormat="1" ht="15" customHeight="1">
      <c r="C8" s="263"/>
      <c r="J8" s="804"/>
      <c r="K8" s="804"/>
      <c r="L8" s="805"/>
      <c r="M8" s="805"/>
      <c r="N8" s="805"/>
      <c r="O8" s="805"/>
      <c r="P8" s="804"/>
    </row>
    <row r="9" spans="1:16" s="222" customFormat="1" ht="15" customHeight="1">
      <c r="C9" s="263"/>
    </row>
    <row r="10" spans="1:16" s="222" customFormat="1" ht="15" customHeight="1">
      <c r="C10" s="263"/>
    </row>
  </sheetData>
  <printOptions horizontalCentered="1" verticalCentered="1"/>
  <pageMargins left="0.7" right="0.7" top="0.75" bottom="0.75" header="0.3" footer="0.3"/>
  <pageSetup paperSize="9" orientation="landscape" r:id="rId1"/>
  <headerFooter>
    <oddFooter>&amp;R&amp;P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zoomScaleNormal="100" workbookViewId="0">
      <selection activeCell="F30" sqref="F30"/>
    </sheetView>
  </sheetViews>
  <sheetFormatPr defaultRowHeight="15"/>
  <cols>
    <col min="1" max="1" width="37.140625" customWidth="1"/>
    <col min="3" max="3" width="12.28515625" customWidth="1"/>
  </cols>
  <sheetData>
    <row r="1" spans="1:5">
      <c r="A1" s="249" t="s">
        <v>785</v>
      </c>
      <c r="B1" s="249"/>
      <c r="C1" s="249"/>
      <c r="D1" s="24"/>
      <c r="E1" s="24"/>
    </row>
    <row r="2" spans="1:5">
      <c r="A2" s="249"/>
      <c r="B2" s="249"/>
      <c r="C2" s="249"/>
      <c r="D2" s="24"/>
      <c r="E2" s="24"/>
    </row>
    <row r="3" spans="1:5">
      <c r="A3" s="889" t="s">
        <v>281</v>
      </c>
      <c r="B3" s="898" t="s">
        <v>35</v>
      </c>
      <c r="C3" s="899" t="s">
        <v>12</v>
      </c>
      <c r="D3" s="18"/>
      <c r="E3" s="18"/>
    </row>
    <row r="4" spans="1:5">
      <c r="A4" s="245" t="s">
        <v>10</v>
      </c>
      <c r="B4" s="246">
        <v>17</v>
      </c>
      <c r="C4" s="920">
        <v>80.952380952380949</v>
      </c>
      <c r="D4" s="21"/>
      <c r="E4" s="21"/>
    </row>
    <row r="5" spans="1:5">
      <c r="A5" s="245" t="s">
        <v>9</v>
      </c>
      <c r="B5" s="246">
        <v>4</v>
      </c>
      <c r="C5" s="920">
        <v>19.047619047619047</v>
      </c>
      <c r="D5" s="21"/>
      <c r="E5" s="21"/>
    </row>
    <row r="6" spans="1:5">
      <c r="A6" s="247" t="s">
        <v>5</v>
      </c>
      <c r="B6" s="248">
        <v>21</v>
      </c>
      <c r="C6" s="921">
        <v>100</v>
      </c>
      <c r="D6" s="21"/>
      <c r="E6" s="25"/>
    </row>
  </sheetData>
  <printOptions horizontalCentered="1" verticalCentered="1"/>
  <pageMargins left="0.7" right="0.7" top="0.75" bottom="0.75" header="0.3" footer="0.3"/>
  <pageSetup paperSize="9" orientation="landscape" r:id="rId1"/>
  <headerFooter>
    <oddFooter>&amp;R&amp;P</oddFooter>
  </headerFooter>
</worksheet>
</file>

<file path=xl/worksheets/sheet1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"/>
  <sheetViews>
    <sheetView zoomScaleNormal="100" workbookViewId="0">
      <selection activeCell="F30" sqref="F30"/>
    </sheetView>
  </sheetViews>
  <sheetFormatPr defaultRowHeight="15"/>
  <cols>
    <col min="1" max="1" width="17" customWidth="1"/>
    <col min="3" max="3" width="9.140625" style="26"/>
    <col min="5" max="5" width="1.5703125" style="1" customWidth="1"/>
    <col min="6" max="6" width="12.85546875" customWidth="1"/>
    <col min="7" max="7" width="12.7109375" customWidth="1"/>
    <col min="8" max="8" width="10.5703125" customWidth="1"/>
  </cols>
  <sheetData>
    <row r="1" spans="1:17" s="222" customFormat="1" ht="15" customHeight="1">
      <c r="A1" s="817" t="s">
        <v>691</v>
      </c>
      <c r="C1" s="263"/>
      <c r="E1" s="223"/>
      <c r="K1" s="804"/>
      <c r="L1" s="806"/>
      <c r="M1" s="807"/>
      <c r="N1" s="816"/>
      <c r="O1" s="816"/>
      <c r="P1" s="816"/>
      <c r="Q1" s="804"/>
    </row>
    <row r="2" spans="1:17" s="222" customFormat="1" ht="15" customHeight="1">
      <c r="A2" s="817" t="s">
        <v>695</v>
      </c>
      <c r="C2" s="263"/>
      <c r="E2" s="223"/>
      <c r="K2" s="804"/>
      <c r="L2" s="806"/>
      <c r="M2" s="807"/>
      <c r="N2" s="816"/>
      <c r="O2" s="816"/>
      <c r="P2" s="816"/>
      <c r="Q2" s="804"/>
    </row>
    <row r="3" spans="1:17" s="222" customFormat="1" ht="15" customHeight="1">
      <c r="C3" s="263"/>
      <c r="E3" s="223"/>
    </row>
    <row r="4" spans="1:17" s="222" customFormat="1" ht="15" customHeight="1">
      <c r="A4" s="287"/>
      <c r="B4" s="1046" t="s">
        <v>689</v>
      </c>
      <c r="C4" s="1046"/>
      <c r="D4" s="1046"/>
      <c r="E4" s="818"/>
      <c r="F4" s="1046" t="s">
        <v>693</v>
      </c>
      <c r="G4" s="1046"/>
      <c r="H4" s="1046"/>
    </row>
    <row r="5" spans="1:17">
      <c r="A5" s="808" t="s">
        <v>35</v>
      </c>
      <c r="B5" s="822" t="s">
        <v>10</v>
      </c>
      <c r="C5" s="822" t="s">
        <v>9</v>
      </c>
      <c r="D5" s="822" t="s">
        <v>5</v>
      </c>
      <c r="E5" s="821"/>
      <c r="F5" s="824" t="s">
        <v>694</v>
      </c>
      <c r="G5" s="824" t="s">
        <v>112</v>
      </c>
      <c r="H5" s="822" t="s">
        <v>5</v>
      </c>
    </row>
    <row r="6" spans="1:17">
      <c r="A6" s="806" t="s">
        <v>537</v>
      </c>
      <c r="B6" s="807">
        <v>7</v>
      </c>
      <c r="C6" s="807">
        <v>13</v>
      </c>
      <c r="D6" s="807">
        <v>20</v>
      </c>
      <c r="E6" s="807"/>
      <c r="F6" s="807">
        <v>6</v>
      </c>
      <c r="G6" s="807">
        <v>2</v>
      </c>
      <c r="H6" s="807">
        <v>8</v>
      </c>
    </row>
    <row r="7" spans="1:17">
      <c r="A7" s="823" t="s">
        <v>692</v>
      </c>
      <c r="B7" s="820">
        <v>35</v>
      </c>
      <c r="C7" s="820">
        <v>65</v>
      </c>
      <c r="D7" s="820">
        <v>100</v>
      </c>
      <c r="E7" s="819"/>
      <c r="F7" s="820">
        <v>75</v>
      </c>
      <c r="G7" s="820">
        <v>25</v>
      </c>
      <c r="H7" s="820">
        <v>100</v>
      </c>
    </row>
  </sheetData>
  <mergeCells count="2">
    <mergeCell ref="B4:D4"/>
    <mergeCell ref="F4:H4"/>
  </mergeCells>
  <printOptions horizontalCentered="1" verticalCentered="1"/>
  <pageMargins left="0.7" right="0.7" top="0.75" bottom="0.75" header="0.3" footer="0.3"/>
  <pageSetup paperSize="9" orientation="landscape" r:id="rId1"/>
  <headerFooter>
    <oddFooter>&amp;R&amp;P</oddFooter>
  </headerFooter>
</worksheet>
</file>

<file path=xl/worksheets/sheet1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"/>
  <sheetViews>
    <sheetView zoomScaleNormal="100" workbookViewId="0">
      <selection activeCell="F30" sqref="F30"/>
    </sheetView>
  </sheetViews>
  <sheetFormatPr defaultRowHeight="15"/>
  <sheetData>
    <row r="1" spans="1:3" ht="21">
      <c r="A1" s="421" t="s">
        <v>470</v>
      </c>
      <c r="B1" s="422"/>
      <c r="C1" s="422"/>
    </row>
  </sheetData>
  <printOptions verticalCentered="1"/>
  <pageMargins left="0.7" right="0.7" top="0.75" bottom="0.75" header="0.3" footer="0.3"/>
  <pageSetup paperSize="9" orientation="landscape" r:id="rId1"/>
  <headerFooter>
    <oddFooter>&amp;R&amp;P</oddFooter>
  </headerFooter>
</worksheet>
</file>

<file path=xl/worksheets/sheet1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"/>
  <sheetViews>
    <sheetView zoomScaleNormal="100" workbookViewId="0">
      <selection activeCell="F30" sqref="F30"/>
    </sheetView>
  </sheetViews>
  <sheetFormatPr defaultRowHeight="15"/>
  <cols>
    <col min="1" max="1" width="55.42578125" style="165" customWidth="1"/>
    <col min="2" max="2" width="8" style="165" customWidth="1"/>
    <col min="3" max="3" width="9.140625" style="855"/>
  </cols>
  <sheetData>
    <row r="1" spans="1:16" s="227" customFormat="1" ht="15" customHeight="1">
      <c r="A1" s="843" t="s">
        <v>753</v>
      </c>
      <c r="B1" s="228"/>
      <c r="C1" s="851"/>
    </row>
    <row r="2" spans="1:16" s="227" customFormat="1" ht="15" customHeight="1">
      <c r="A2" s="316" t="s">
        <v>675</v>
      </c>
      <c r="B2" s="228"/>
      <c r="C2" s="851"/>
    </row>
    <row r="3" spans="1:16" s="227" customFormat="1" ht="15" customHeight="1">
      <c r="A3" s="228"/>
      <c r="B3" s="228"/>
      <c r="C3" s="851"/>
    </row>
    <row r="4" spans="1:16" s="227" customFormat="1" ht="15" customHeight="1">
      <c r="A4" s="844" t="s">
        <v>358</v>
      </c>
      <c r="B4" s="845" t="s">
        <v>35</v>
      </c>
      <c r="C4" s="272" t="s">
        <v>12</v>
      </c>
      <c r="G4" s="303"/>
      <c r="H4" s="825"/>
      <c r="I4" s="826"/>
      <c r="J4" s="826"/>
      <c r="K4" s="826"/>
      <c r="L4" s="303"/>
      <c r="M4" s="303"/>
    </row>
    <row r="5" spans="1:16" s="227" customFormat="1" ht="15" customHeight="1">
      <c r="A5" s="838" t="s">
        <v>359</v>
      </c>
      <c r="B5" s="839">
        <v>19</v>
      </c>
      <c r="C5" s="359">
        <v>95</v>
      </c>
      <c r="G5" s="303"/>
      <c r="H5" s="826"/>
      <c r="I5" s="826"/>
      <c r="J5" s="829"/>
      <c r="K5" s="826"/>
      <c r="L5" s="303"/>
      <c r="M5" s="303"/>
    </row>
    <row r="6" spans="1:16" s="227" customFormat="1" ht="15" customHeight="1">
      <c r="A6" s="846" t="s">
        <v>360</v>
      </c>
      <c r="B6" s="839">
        <v>7</v>
      </c>
      <c r="C6" s="359">
        <v>35</v>
      </c>
      <c r="G6" s="303"/>
      <c r="H6" s="826"/>
      <c r="I6" s="826"/>
      <c r="J6" s="830"/>
      <c r="K6" s="830"/>
      <c r="L6" s="303"/>
      <c r="M6" s="303"/>
    </row>
    <row r="7" spans="1:16" s="227" customFormat="1" ht="15" customHeight="1">
      <c r="A7" s="840" t="s">
        <v>361</v>
      </c>
      <c r="B7" s="841">
        <v>1</v>
      </c>
      <c r="C7" s="519">
        <v>5</v>
      </c>
      <c r="G7" s="303"/>
      <c r="H7" s="831"/>
      <c r="I7" s="827"/>
      <c r="J7" s="828"/>
      <c r="K7" s="832"/>
      <c r="L7" s="303"/>
      <c r="M7" s="303"/>
    </row>
    <row r="8" spans="1:16" s="227" customFormat="1" ht="15" customHeight="1">
      <c r="A8" s="228"/>
      <c r="B8" s="228"/>
      <c r="C8" s="851"/>
      <c r="G8" s="303"/>
      <c r="H8" s="826"/>
      <c r="I8" s="827"/>
      <c r="J8" s="828"/>
      <c r="K8" s="832"/>
      <c r="L8" s="303"/>
      <c r="M8" s="303"/>
    </row>
    <row r="9" spans="1:16" s="227" customFormat="1" ht="15" customHeight="1">
      <c r="A9" s="850" t="s">
        <v>696</v>
      </c>
      <c r="B9" s="228"/>
      <c r="C9" s="851"/>
      <c r="G9" s="303"/>
      <c r="H9" s="826"/>
      <c r="I9" s="827"/>
      <c r="J9" s="828"/>
      <c r="K9" s="832"/>
      <c r="L9" s="303"/>
      <c r="M9" s="303"/>
    </row>
    <row r="10" spans="1:16" s="227" customFormat="1" ht="15" customHeight="1">
      <c r="A10" s="850"/>
      <c r="B10" s="228"/>
      <c r="C10" s="851"/>
      <c r="I10" s="303"/>
      <c r="J10" s="842"/>
      <c r="K10" s="826"/>
      <c r="L10" s="828"/>
      <c r="M10" s="832"/>
      <c r="N10" s="832"/>
      <c r="O10" s="303"/>
      <c r="P10" s="303"/>
    </row>
    <row r="11" spans="1:16" s="227" customFormat="1" ht="15" customHeight="1">
      <c r="A11" s="228"/>
      <c r="B11" s="228"/>
      <c r="C11" s="851"/>
      <c r="I11" s="303"/>
      <c r="J11" s="834"/>
      <c r="K11" s="834"/>
      <c r="L11" s="834"/>
      <c r="M11" s="834"/>
      <c r="N11" s="834"/>
      <c r="O11" s="303"/>
      <c r="P11" s="303"/>
    </row>
  </sheetData>
  <sortState ref="A6:C8">
    <sortCondition descending="1" ref="B6:B8"/>
  </sortState>
  <printOptions horizontalCentered="1" verticalCentered="1"/>
  <pageMargins left="0.7" right="0.7" top="0.75" bottom="0.75" header="0.3" footer="0.3"/>
  <pageSetup paperSize="9" orientation="landscape" r:id="rId1"/>
  <headerFooter>
    <oddFooter>&amp;R&amp;P</oddFooter>
  </headerFooter>
</worksheet>
</file>

<file path=xl/worksheets/sheet1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"/>
  <sheetViews>
    <sheetView zoomScaleNormal="100" workbookViewId="0">
      <selection activeCell="F30" sqref="F30"/>
    </sheetView>
  </sheetViews>
  <sheetFormatPr defaultRowHeight="15"/>
  <cols>
    <col min="1" max="1" width="55.42578125" style="165" customWidth="1"/>
    <col min="2" max="2" width="8" style="165" customWidth="1"/>
    <col min="3" max="3" width="9.140625" style="855"/>
  </cols>
  <sheetData>
    <row r="1" spans="1:16" s="227" customFormat="1" ht="15" customHeight="1">
      <c r="A1" s="843" t="s">
        <v>697</v>
      </c>
      <c r="B1" s="228"/>
      <c r="C1" s="851"/>
      <c r="G1" s="303"/>
      <c r="H1" s="834"/>
      <c r="I1" s="825"/>
      <c r="J1" s="826"/>
      <c r="K1" s="826"/>
      <c r="L1" s="826"/>
      <c r="M1" s="303"/>
    </row>
    <row r="2" spans="1:16" s="227" customFormat="1" ht="15" customHeight="1">
      <c r="A2" s="316" t="s">
        <v>686</v>
      </c>
      <c r="B2" s="228"/>
      <c r="C2" s="851"/>
      <c r="G2" s="303"/>
      <c r="H2" s="303"/>
      <c r="I2" s="826"/>
      <c r="J2" s="826"/>
      <c r="K2" s="829"/>
      <c r="L2" s="829"/>
      <c r="M2" s="303"/>
    </row>
    <row r="3" spans="1:16" s="227" customFormat="1" ht="15" customHeight="1">
      <c r="A3" s="316"/>
      <c r="B3" s="228"/>
      <c r="C3" s="851"/>
      <c r="G3" s="303"/>
      <c r="H3" s="303"/>
      <c r="I3" s="826"/>
      <c r="J3" s="826"/>
      <c r="K3" s="829"/>
      <c r="L3" s="829"/>
      <c r="M3" s="303"/>
    </row>
    <row r="4" spans="1:16" s="227" customFormat="1" ht="15" customHeight="1">
      <c r="A4" s="844" t="s">
        <v>362</v>
      </c>
      <c r="B4" s="845" t="s">
        <v>35</v>
      </c>
      <c r="C4" s="272" t="s">
        <v>12</v>
      </c>
      <c r="I4" s="826"/>
      <c r="J4" s="826"/>
      <c r="K4" s="830"/>
      <c r="L4" s="826"/>
    </row>
    <row r="5" spans="1:16" s="227" customFormat="1" ht="15" customHeight="1">
      <c r="A5" s="838" t="s">
        <v>191</v>
      </c>
      <c r="B5" s="839">
        <v>15</v>
      </c>
      <c r="C5" s="419">
        <f>+B5/19*100</f>
        <v>78.94736842105263</v>
      </c>
      <c r="I5" s="831"/>
      <c r="J5" s="827"/>
      <c r="K5" s="828"/>
      <c r="L5" s="708"/>
    </row>
    <row r="6" spans="1:16" s="227" customFormat="1" ht="15" customHeight="1">
      <c r="A6" s="838" t="s">
        <v>192</v>
      </c>
      <c r="B6" s="839">
        <v>15</v>
      </c>
      <c r="C6" s="419">
        <f>+B6/19*100</f>
        <v>78.94736842105263</v>
      </c>
      <c r="I6" s="826"/>
      <c r="J6" s="827"/>
      <c r="K6" s="828"/>
      <c r="L6" s="708"/>
    </row>
    <row r="7" spans="1:16" s="227" customFormat="1" ht="15" customHeight="1">
      <c r="A7" s="838" t="s">
        <v>193</v>
      </c>
      <c r="B7" s="839">
        <v>17</v>
      </c>
      <c r="C7" s="419">
        <f>+B7/19*100</f>
        <v>89.473684210526315</v>
      </c>
      <c r="I7" s="826"/>
      <c r="J7" s="827"/>
      <c r="K7" s="828"/>
      <c r="L7" s="708"/>
    </row>
    <row r="8" spans="1:16" s="227" customFormat="1" ht="15" customHeight="1">
      <c r="A8" s="847" t="s">
        <v>190</v>
      </c>
      <c r="B8" s="848">
        <v>2</v>
      </c>
      <c r="C8" s="420">
        <f>+B8/19*100</f>
        <v>10.526315789473683</v>
      </c>
      <c r="I8" s="831"/>
      <c r="J8" s="826"/>
      <c r="K8" s="828"/>
      <c r="L8" s="832"/>
    </row>
    <row r="9" spans="1:16" s="227" customFormat="1" ht="15" customHeight="1">
      <c r="A9" s="228"/>
      <c r="B9" s="228"/>
      <c r="C9" s="852"/>
      <c r="J9" s="826"/>
      <c r="K9" s="826"/>
      <c r="L9" s="826"/>
      <c r="M9" s="826"/>
      <c r="N9" s="835"/>
    </row>
    <row r="10" spans="1:16" s="227" customFormat="1" ht="15" customHeight="1">
      <c r="A10" s="850"/>
      <c r="B10" s="228"/>
      <c r="C10" s="851"/>
      <c r="I10" s="303"/>
      <c r="J10" s="842"/>
      <c r="K10" s="826"/>
      <c r="L10" s="828"/>
      <c r="M10" s="832"/>
      <c r="N10" s="832"/>
      <c r="O10" s="303"/>
      <c r="P10" s="303"/>
    </row>
    <row r="11" spans="1:16" s="227" customFormat="1" ht="15" customHeight="1">
      <c r="A11" s="228"/>
      <c r="B11" s="228"/>
      <c r="C11" s="851"/>
      <c r="I11" s="303"/>
      <c r="J11" s="834"/>
      <c r="K11" s="834"/>
      <c r="L11" s="834"/>
      <c r="M11" s="834"/>
      <c r="N11" s="834"/>
      <c r="O11" s="303"/>
      <c r="P11" s="303"/>
    </row>
  </sheetData>
  <printOptions horizontalCentered="1" verticalCentered="1"/>
  <pageMargins left="0.7" right="0.7" top="0.75" bottom="0.75" header="0.3" footer="0.3"/>
  <pageSetup paperSize="9" orientation="landscape" r:id="rId1"/>
  <headerFooter>
    <oddFooter>&amp;R&amp;P</oddFooter>
  </headerFooter>
</worksheet>
</file>

<file path=xl/worksheets/sheet1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opLeftCell="K1" zoomScaleNormal="100" workbookViewId="0">
      <selection activeCell="F30" sqref="F30"/>
    </sheetView>
  </sheetViews>
  <sheetFormatPr defaultRowHeight="15"/>
  <cols>
    <col min="1" max="1" width="39.42578125" style="165" customWidth="1"/>
    <col min="2" max="2" width="13.140625" style="165" customWidth="1"/>
    <col min="3" max="3" width="13" style="855" customWidth="1"/>
  </cols>
  <sheetData>
    <row r="1" spans="1:16" s="227" customFormat="1" ht="15" customHeight="1">
      <c r="A1" s="849" t="s">
        <v>698</v>
      </c>
      <c r="B1" s="228"/>
      <c r="C1" s="851"/>
      <c r="I1" s="826"/>
      <c r="J1" s="826"/>
      <c r="K1" s="830"/>
      <c r="L1" s="830"/>
      <c r="M1" s="830"/>
      <c r="N1" s="835"/>
    </row>
    <row r="2" spans="1:16" s="227" customFormat="1" ht="15" customHeight="1">
      <c r="A2" s="849" t="s">
        <v>699</v>
      </c>
      <c r="B2" s="228"/>
      <c r="C2" s="851"/>
      <c r="I2" s="826"/>
      <c r="J2" s="826"/>
      <c r="K2" s="830"/>
      <c r="L2" s="830"/>
      <c r="M2" s="830"/>
      <c r="N2" s="835"/>
    </row>
    <row r="3" spans="1:16" s="227" customFormat="1" ht="15" customHeight="1">
      <c r="A3" s="849"/>
      <c r="B3" s="228"/>
      <c r="C3" s="851"/>
      <c r="I3" s="826"/>
      <c r="J3" s="826"/>
      <c r="K3" s="830"/>
      <c r="L3" s="830"/>
      <c r="M3" s="830"/>
      <c r="N3" s="835"/>
    </row>
    <row r="4" spans="1:16" s="227" customFormat="1" ht="15" customHeight="1">
      <c r="A4" s="221" t="s">
        <v>363</v>
      </c>
      <c r="B4" s="232" t="s">
        <v>35</v>
      </c>
      <c r="C4" s="272" t="s">
        <v>12</v>
      </c>
      <c r="I4" s="831"/>
      <c r="J4" s="827"/>
      <c r="K4" s="828"/>
      <c r="L4" s="832"/>
      <c r="M4" s="832"/>
      <c r="N4" s="835"/>
    </row>
    <row r="5" spans="1:16" s="227" customFormat="1" ht="15" customHeight="1">
      <c r="A5" s="836" t="s">
        <v>364</v>
      </c>
      <c r="B5" s="837">
        <v>15</v>
      </c>
      <c r="C5" s="853">
        <v>78.94736842105263</v>
      </c>
      <c r="I5" s="826"/>
      <c r="J5" s="827"/>
      <c r="K5" s="828"/>
      <c r="L5" s="832"/>
      <c r="M5" s="832"/>
      <c r="N5" s="835"/>
    </row>
    <row r="6" spans="1:16" s="227" customFormat="1" ht="15" customHeight="1">
      <c r="A6" s="838" t="s">
        <v>365</v>
      </c>
      <c r="B6" s="839">
        <v>4</v>
      </c>
      <c r="C6" s="854">
        <v>21.05263157894737</v>
      </c>
      <c r="I6" s="826"/>
      <c r="J6" s="827"/>
      <c r="K6" s="828"/>
      <c r="L6" s="832"/>
      <c r="M6" s="833"/>
      <c r="N6" s="835"/>
    </row>
    <row r="7" spans="1:16" s="227" customFormat="1" ht="15" customHeight="1">
      <c r="A7" s="856" t="s">
        <v>5</v>
      </c>
      <c r="B7" s="857">
        <v>19</v>
      </c>
      <c r="C7" s="858">
        <v>100</v>
      </c>
      <c r="I7" s="827"/>
      <c r="J7" s="827"/>
      <c r="K7" s="828"/>
      <c r="L7" s="833"/>
      <c r="M7" s="833"/>
      <c r="N7" s="835"/>
    </row>
    <row r="8" spans="1:16" s="227" customFormat="1" ht="15" customHeight="1">
      <c r="A8" s="228"/>
      <c r="B8" s="228"/>
      <c r="C8" s="851"/>
      <c r="I8" s="303"/>
      <c r="J8" s="834"/>
      <c r="K8" s="834"/>
      <c r="L8" s="834"/>
      <c r="M8" s="834"/>
      <c r="N8" s="834"/>
      <c r="O8" s="303"/>
      <c r="P8" s="303"/>
    </row>
  </sheetData>
  <printOptions horizontalCentered="1" verticalCentered="1"/>
  <pageMargins left="0.7" right="0.7" top="0.75" bottom="0.75" header="0.3" footer="0.3"/>
  <pageSetup paperSize="9" orientation="landscape" r:id="rId1"/>
  <headerFooter>
    <oddFooter>&amp;R&amp;P</oddFooter>
  </headerFooter>
</worksheet>
</file>

<file path=xl/worksheets/sheet1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zoomScaleNormal="100" workbookViewId="0">
      <selection activeCell="F30" sqref="F30"/>
    </sheetView>
  </sheetViews>
  <sheetFormatPr defaultRowHeight="15"/>
  <cols>
    <col min="1" max="1" width="51.28515625" style="165" customWidth="1"/>
    <col min="2" max="2" width="8" style="165" customWidth="1"/>
    <col min="3" max="3" width="9.140625" style="855"/>
  </cols>
  <sheetData>
    <row r="1" spans="1:16" s="227" customFormat="1" ht="15" customHeight="1">
      <c r="A1" s="849" t="s">
        <v>701</v>
      </c>
      <c r="B1" s="228"/>
      <c r="C1" s="851"/>
      <c r="I1" s="303"/>
      <c r="J1" s="825"/>
      <c r="K1" s="826"/>
      <c r="L1" s="826"/>
      <c r="M1" s="826"/>
      <c r="N1" s="826"/>
      <c r="O1" s="303"/>
      <c r="P1" s="303"/>
    </row>
    <row r="2" spans="1:16" s="227" customFormat="1" ht="15" customHeight="1">
      <c r="A2" s="316" t="s">
        <v>700</v>
      </c>
      <c r="B2" s="228"/>
      <c r="C2" s="851"/>
      <c r="I2" s="303"/>
      <c r="J2" s="826"/>
      <c r="K2" s="826"/>
      <c r="L2" s="829"/>
      <c r="M2" s="826"/>
      <c r="N2" s="829"/>
      <c r="O2" s="303"/>
      <c r="P2" s="303"/>
    </row>
    <row r="3" spans="1:16" s="227" customFormat="1" ht="15" customHeight="1">
      <c r="A3" s="316"/>
      <c r="B3" s="228"/>
      <c r="C3" s="851"/>
      <c r="I3" s="303"/>
      <c r="J3" s="826"/>
      <c r="K3" s="826"/>
      <c r="L3" s="829"/>
      <c r="M3" s="826"/>
      <c r="N3" s="829"/>
      <c r="O3" s="303"/>
      <c r="P3" s="303"/>
    </row>
    <row r="4" spans="1:16" s="227" customFormat="1" ht="15" customHeight="1">
      <c r="A4" s="844" t="s">
        <v>366</v>
      </c>
      <c r="B4" s="232" t="s">
        <v>35</v>
      </c>
      <c r="C4" s="272" t="s">
        <v>12</v>
      </c>
      <c r="I4" s="303"/>
      <c r="J4" s="826"/>
      <c r="K4" s="826"/>
      <c r="L4" s="830"/>
      <c r="M4" s="830"/>
      <c r="N4" s="826"/>
      <c r="O4" s="303"/>
      <c r="P4" s="303"/>
    </row>
    <row r="5" spans="1:16" s="227" customFormat="1" ht="15" customHeight="1">
      <c r="A5" s="836" t="s">
        <v>194</v>
      </c>
      <c r="B5" s="837">
        <v>3</v>
      </c>
      <c r="C5" s="501">
        <f>+B5/18*100</f>
        <v>16.666666666666664</v>
      </c>
      <c r="I5" s="303"/>
      <c r="J5" s="831"/>
      <c r="K5" s="827"/>
      <c r="L5" s="828"/>
      <c r="M5" s="832"/>
      <c r="N5" s="708"/>
      <c r="O5" s="303"/>
      <c r="P5" s="303"/>
    </row>
    <row r="6" spans="1:16" s="227" customFormat="1" ht="15" customHeight="1">
      <c r="A6" s="840" t="s">
        <v>367</v>
      </c>
      <c r="B6" s="841">
        <v>16</v>
      </c>
      <c r="C6" s="470">
        <f>+B6/18*100</f>
        <v>88.888888888888886</v>
      </c>
      <c r="I6" s="303"/>
      <c r="J6" s="826"/>
      <c r="K6" s="827"/>
      <c r="L6" s="828"/>
      <c r="M6" s="832"/>
      <c r="N6" s="708"/>
      <c r="O6" s="303"/>
      <c r="P6" s="303"/>
    </row>
    <row r="7" spans="1:16" s="227" customFormat="1" ht="15" customHeight="1">
      <c r="A7" s="850"/>
      <c r="B7" s="228"/>
      <c r="C7" s="851"/>
      <c r="I7" s="303"/>
      <c r="J7" s="842"/>
      <c r="K7" s="826"/>
      <c r="L7" s="828"/>
      <c r="M7" s="832"/>
      <c r="N7" s="832"/>
      <c r="O7" s="303"/>
      <c r="P7" s="303"/>
    </row>
    <row r="8" spans="1:16" s="227" customFormat="1" ht="15" customHeight="1">
      <c r="A8" s="228"/>
      <c r="B8" s="228"/>
      <c r="C8" s="851"/>
      <c r="I8" s="303"/>
      <c r="J8" s="834"/>
      <c r="K8" s="834"/>
      <c r="L8" s="834"/>
      <c r="M8" s="834"/>
      <c r="N8" s="834"/>
      <c r="O8" s="303"/>
      <c r="P8" s="303"/>
    </row>
  </sheetData>
  <printOptions horizontalCentered="1" verticalCentered="1"/>
  <pageMargins left="0.7" right="0.7" top="0.75" bottom="0.75" header="0.3" footer="0.3"/>
  <pageSetup paperSize="9" orientation="landscape" r:id="rId1"/>
  <headerFooter>
    <oddFooter>&amp;R&amp;P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6" zoomScaleNormal="100" workbookViewId="0">
      <selection activeCell="F30" sqref="F30"/>
    </sheetView>
  </sheetViews>
  <sheetFormatPr defaultRowHeight="15"/>
  <sheetData>
    <row r="1" spans="1:1" ht="20.25">
      <c r="A1" s="231" t="s">
        <v>462</v>
      </c>
    </row>
  </sheetData>
  <printOptions verticalCentered="1"/>
  <pageMargins left="0.7" right="0.7" top="0.75" bottom="0.75" header="0.3" footer="0.3"/>
  <pageSetup paperSize="9" orientation="landscape" r:id="rId1"/>
  <headerFooter>
    <oddFooter>&amp;R&amp;P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zoomScaleNormal="100" workbookViewId="0">
      <selection activeCell="F30" sqref="F30"/>
    </sheetView>
  </sheetViews>
  <sheetFormatPr defaultRowHeight="15"/>
  <cols>
    <col min="1" max="1" width="40.28515625" customWidth="1"/>
    <col min="2" max="2" width="13.140625" customWidth="1"/>
    <col min="3" max="3" width="13.85546875" customWidth="1"/>
    <col min="4" max="4" width="9.28515625" customWidth="1"/>
    <col min="5" max="5" width="9.7109375" customWidth="1"/>
    <col min="6" max="6" width="14.7109375" customWidth="1"/>
    <col min="7" max="7" width="10.7109375" customWidth="1"/>
    <col min="8" max="8" width="8.42578125" customWidth="1"/>
    <col min="9" max="9" width="10.42578125" style="1" customWidth="1"/>
    <col min="10" max="10" width="16.140625" style="1" customWidth="1"/>
    <col min="11" max="15" width="9.140625" style="1"/>
  </cols>
  <sheetData>
    <row r="1" spans="1:14">
      <c r="A1" s="251" t="s">
        <v>480</v>
      </c>
      <c r="B1" s="901"/>
      <c r="C1" s="901"/>
      <c r="D1" s="28"/>
      <c r="E1" s="28"/>
      <c r="F1" s="28"/>
      <c r="G1" s="28"/>
      <c r="L1" s="37"/>
    </row>
    <row r="2" spans="1:14">
      <c r="A2" s="251"/>
      <c r="B2" s="901"/>
      <c r="C2" s="901"/>
      <c r="D2" s="28"/>
      <c r="E2" s="28"/>
      <c r="F2" s="28"/>
      <c r="G2" s="28"/>
      <c r="L2" s="37"/>
    </row>
    <row r="3" spans="1:14">
      <c r="A3" s="252" t="s">
        <v>13</v>
      </c>
      <c r="B3" s="269" t="s">
        <v>35</v>
      </c>
      <c r="C3" s="900" t="s">
        <v>12</v>
      </c>
      <c r="L3" s="37"/>
    </row>
    <row r="4" spans="1:14">
      <c r="A4" s="256" t="s">
        <v>312</v>
      </c>
      <c r="B4" s="258">
        <v>14</v>
      </c>
      <c r="C4" s="922">
        <v>66.666666666666671</v>
      </c>
      <c r="L4" s="37"/>
    </row>
    <row r="5" spans="1:14" ht="15" customHeight="1">
      <c r="A5" s="256" t="s">
        <v>314</v>
      </c>
      <c r="B5" s="258">
        <v>6</v>
      </c>
      <c r="C5" s="922">
        <v>28.571428571428573</v>
      </c>
      <c r="L5" s="37"/>
    </row>
    <row r="6" spans="1:14">
      <c r="A6" s="256" t="s">
        <v>313</v>
      </c>
      <c r="B6" s="258">
        <v>1</v>
      </c>
      <c r="C6" s="922">
        <v>4.7619047619047619</v>
      </c>
      <c r="I6" s="38"/>
      <c r="J6" s="28"/>
      <c r="K6" s="28"/>
      <c r="L6" s="28"/>
      <c r="M6" s="28"/>
      <c r="N6" s="28"/>
    </row>
    <row r="7" spans="1:14">
      <c r="A7" s="270" t="s">
        <v>5</v>
      </c>
      <c r="B7" s="271">
        <v>21</v>
      </c>
      <c r="C7" s="923">
        <v>100</v>
      </c>
      <c r="I7" s="35"/>
      <c r="J7" s="29"/>
      <c r="K7" s="29"/>
      <c r="L7" s="29"/>
      <c r="M7" s="29"/>
      <c r="N7" s="29"/>
    </row>
    <row r="8" spans="1:14">
      <c r="A8" s="32"/>
      <c r="B8" s="33"/>
      <c r="C8" s="34"/>
      <c r="I8" s="35"/>
      <c r="J8" s="29"/>
      <c r="K8" s="29"/>
      <c r="L8" s="29"/>
      <c r="M8" s="29"/>
      <c r="N8" s="29"/>
    </row>
  </sheetData>
  <sortState ref="A5:C7">
    <sortCondition descending="1" ref="B5:B7"/>
  </sortState>
  <printOptions horizontalCentered="1" verticalCentered="1"/>
  <pageMargins left="0.7" right="0.7" top="0.75" bottom="0.75" header="0.3" footer="0.3"/>
  <pageSetup paperSize="9" orientation="landscape" r:id="rId1"/>
  <headerFooter>
    <oddFooter>&amp;R&amp;P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"/>
  <sheetViews>
    <sheetView zoomScaleNormal="100" workbookViewId="0">
      <selection activeCell="F30" sqref="F30"/>
    </sheetView>
  </sheetViews>
  <sheetFormatPr defaultRowHeight="15"/>
  <cols>
    <col min="1" max="1" width="28.42578125" customWidth="1"/>
    <col min="2" max="2" width="9.85546875" customWidth="1"/>
    <col min="3" max="3" width="10.5703125" customWidth="1"/>
    <col min="4" max="4" width="9.28515625" customWidth="1"/>
    <col min="5" max="5" width="7.7109375" customWidth="1"/>
    <col min="6" max="6" width="10.28515625" customWidth="1"/>
    <col min="7" max="7" width="10.7109375" customWidth="1"/>
    <col min="8" max="8" width="8.42578125" customWidth="1"/>
    <col min="9" max="9" width="10.42578125" style="1" customWidth="1"/>
    <col min="10" max="10" width="16.140625" style="1" customWidth="1"/>
    <col min="11" max="15" width="9.140625" style="1"/>
  </cols>
  <sheetData>
    <row r="1" spans="1:15">
      <c r="A1" s="253" t="s">
        <v>481</v>
      </c>
      <c r="B1" s="39"/>
      <c r="C1" s="39"/>
      <c r="D1" s="39"/>
      <c r="E1" s="39"/>
      <c r="F1" s="39"/>
      <c r="G1" s="39"/>
    </row>
    <row r="2" spans="1:15">
      <c r="A2" s="254"/>
      <c r="B2" s="39"/>
      <c r="C2" s="39"/>
      <c r="D2" s="39"/>
      <c r="E2" s="39"/>
      <c r="F2" s="39"/>
      <c r="G2" s="39"/>
    </row>
    <row r="3" spans="1:15">
      <c r="A3" s="975" t="s">
        <v>22</v>
      </c>
      <c r="B3" s="977" t="s">
        <v>284</v>
      </c>
      <c r="C3" s="977"/>
      <c r="D3" s="977"/>
      <c r="E3" s="977"/>
      <c r="F3" s="978" t="s">
        <v>35</v>
      </c>
      <c r="G3" s="39"/>
    </row>
    <row r="4" spans="1:15">
      <c r="A4" s="976"/>
      <c r="B4" s="275" t="s">
        <v>5</v>
      </c>
      <c r="C4" s="275" t="s">
        <v>19</v>
      </c>
      <c r="D4" s="275" t="s">
        <v>20</v>
      </c>
      <c r="E4" s="275" t="s">
        <v>21</v>
      </c>
      <c r="F4" s="979"/>
    </row>
    <row r="5" spans="1:15">
      <c r="A5" s="256" t="s">
        <v>24</v>
      </c>
      <c r="B5" s="257">
        <v>28</v>
      </c>
      <c r="C5" s="258">
        <v>1</v>
      </c>
      <c r="D5" s="258">
        <v>2</v>
      </c>
      <c r="E5" s="259">
        <v>1.33</v>
      </c>
      <c r="F5" s="258">
        <v>21</v>
      </c>
      <c r="K5" s="20"/>
      <c r="L5" s="20"/>
      <c r="M5" s="20"/>
      <c r="N5" s="20"/>
      <c r="O5" s="62"/>
    </row>
    <row r="6" spans="1:15">
      <c r="A6" s="256" t="s">
        <v>26</v>
      </c>
      <c r="B6" s="257">
        <v>22</v>
      </c>
      <c r="C6" s="257">
        <v>1</v>
      </c>
      <c r="D6" s="257">
        <v>2</v>
      </c>
      <c r="E6" s="260">
        <v>1.1599999999999999</v>
      </c>
      <c r="F6" s="258">
        <v>19</v>
      </c>
      <c r="K6" s="20"/>
      <c r="L6" s="20"/>
      <c r="M6" s="20"/>
      <c r="N6" s="20"/>
      <c r="O6" s="62"/>
    </row>
    <row r="7" spans="1:15">
      <c r="A7" s="256" t="s">
        <v>25</v>
      </c>
      <c r="B7" s="258">
        <v>12.999999999999998</v>
      </c>
      <c r="C7" s="258">
        <v>1</v>
      </c>
      <c r="D7" s="258">
        <v>2</v>
      </c>
      <c r="E7" s="259">
        <v>1.2999999999999998</v>
      </c>
      <c r="F7" s="258">
        <v>10</v>
      </c>
      <c r="K7" s="20"/>
      <c r="L7" s="20"/>
      <c r="M7" s="20"/>
      <c r="N7" s="20"/>
      <c r="O7" s="62"/>
    </row>
    <row r="8" spans="1:15">
      <c r="A8" s="256" t="s">
        <v>23</v>
      </c>
      <c r="B8" s="258">
        <v>4</v>
      </c>
      <c r="C8" s="258">
        <v>1</v>
      </c>
      <c r="D8" s="258">
        <v>2</v>
      </c>
      <c r="E8" s="259">
        <v>1.3</v>
      </c>
      <c r="F8" s="258">
        <v>3</v>
      </c>
      <c r="J8" s="61"/>
      <c r="K8" s="20"/>
      <c r="L8" s="20"/>
      <c r="M8" s="20"/>
      <c r="N8" s="20"/>
      <c r="O8" s="62"/>
    </row>
    <row r="9" spans="1:15">
      <c r="A9" s="256" t="s">
        <v>27</v>
      </c>
      <c r="B9" s="258">
        <v>1</v>
      </c>
      <c r="C9" s="258">
        <v>1</v>
      </c>
      <c r="D9" s="258">
        <v>1</v>
      </c>
      <c r="E9" s="259">
        <v>1</v>
      </c>
      <c r="F9" s="258">
        <v>1</v>
      </c>
      <c r="J9" s="61"/>
      <c r="K9" s="20"/>
      <c r="L9" s="20"/>
      <c r="M9" s="20"/>
      <c r="N9" s="20"/>
      <c r="O9" s="62"/>
    </row>
    <row r="10" spans="1:15">
      <c r="A10" s="256" t="s">
        <v>4</v>
      </c>
      <c r="B10" s="258">
        <v>4</v>
      </c>
      <c r="C10" s="258">
        <v>1</v>
      </c>
      <c r="D10" s="258">
        <v>1</v>
      </c>
      <c r="E10" s="259">
        <v>1</v>
      </c>
      <c r="F10" s="258">
        <v>4</v>
      </c>
      <c r="J10" s="61"/>
      <c r="K10" s="20"/>
      <c r="L10" s="20"/>
      <c r="M10" s="20"/>
      <c r="N10" s="20"/>
      <c r="O10" s="62"/>
    </row>
    <row r="11" spans="1:15">
      <c r="A11" s="270" t="s">
        <v>5</v>
      </c>
      <c r="B11" s="271">
        <f>SUM(B5:B10)</f>
        <v>72</v>
      </c>
      <c r="C11" s="271"/>
      <c r="D11" s="271"/>
      <c r="E11" s="276"/>
      <c r="F11" s="277">
        <v>21</v>
      </c>
    </row>
    <row r="12" spans="1:15">
      <c r="A12" s="30"/>
      <c r="B12" s="31"/>
      <c r="C12" s="31"/>
      <c r="D12" s="31"/>
      <c r="E12" s="31"/>
      <c r="F12" s="36"/>
    </row>
  </sheetData>
  <mergeCells count="3">
    <mergeCell ref="A3:A4"/>
    <mergeCell ref="B3:E3"/>
    <mergeCell ref="F3:F4"/>
  </mergeCells>
  <printOptions horizontalCentered="1" verticalCentered="1"/>
  <pageMargins left="0.7" right="0.7" top="0.75" bottom="0.75" header="0.3" footer="0.3"/>
  <pageSetup paperSize="9" orientation="landscape" r:id="rId1"/>
  <headerFooter>
    <oddFooter>&amp;R&amp;P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"/>
  <sheetViews>
    <sheetView zoomScaleNormal="100" workbookViewId="0">
      <selection activeCell="F30" sqref="F30"/>
    </sheetView>
  </sheetViews>
  <sheetFormatPr defaultRowHeight="15"/>
  <cols>
    <col min="1" max="1" width="31.28515625" customWidth="1"/>
    <col min="2" max="2" width="13.140625" customWidth="1"/>
    <col min="3" max="3" width="13.85546875" customWidth="1"/>
    <col min="4" max="4" width="12.140625" customWidth="1"/>
    <col min="5" max="5" width="9.7109375" customWidth="1"/>
    <col min="6" max="6" width="14.7109375" customWidth="1"/>
    <col min="7" max="7" width="14" customWidth="1"/>
    <col min="8" max="8" width="8.42578125" customWidth="1"/>
    <col min="9" max="9" width="10.42578125" style="1" customWidth="1"/>
    <col min="10" max="10" width="16.140625" style="1" customWidth="1"/>
    <col min="11" max="15" width="9.140625" style="1"/>
  </cols>
  <sheetData>
    <row r="1" spans="1:15">
      <c r="A1" s="953" t="s">
        <v>703</v>
      </c>
      <c r="B1" s="227"/>
      <c r="C1" s="227"/>
      <c r="D1" s="227"/>
      <c r="E1" s="227"/>
      <c r="F1" s="227"/>
    </row>
    <row r="2" spans="1:15">
      <c r="A2" s="953" t="s">
        <v>704</v>
      </c>
      <c r="B2" s="227"/>
      <c r="C2" s="227"/>
      <c r="D2" s="227"/>
      <c r="E2" s="227"/>
      <c r="F2" s="227"/>
    </row>
    <row r="3" spans="1:15">
      <c r="A3" s="255"/>
    </row>
    <row r="4" spans="1:15">
      <c r="A4" s="981" t="s">
        <v>22</v>
      </c>
      <c r="B4" s="983" t="s">
        <v>707</v>
      </c>
      <c r="C4" s="985" t="s">
        <v>198</v>
      </c>
      <c r="D4" s="987" t="s">
        <v>199</v>
      </c>
      <c r="E4" s="983" t="s">
        <v>484</v>
      </c>
      <c r="F4" s="980" t="s">
        <v>485</v>
      </c>
      <c r="G4" s="980"/>
      <c r="H4" s="980"/>
      <c r="J4"/>
      <c r="K4"/>
      <c r="L4"/>
      <c r="M4"/>
      <c r="N4"/>
      <c r="O4"/>
    </row>
    <row r="5" spans="1:15" ht="51.75">
      <c r="A5" s="982"/>
      <c r="B5" s="984"/>
      <c r="C5" s="986"/>
      <c r="D5" s="988"/>
      <c r="E5" s="984"/>
      <c r="F5" s="262" t="s">
        <v>705</v>
      </c>
      <c r="G5" s="262" t="s">
        <v>706</v>
      </c>
      <c r="H5" s="262" t="s">
        <v>708</v>
      </c>
      <c r="J5"/>
      <c r="K5"/>
      <c r="L5"/>
      <c r="M5"/>
      <c r="N5"/>
      <c r="O5"/>
    </row>
    <row r="6" spans="1:15">
      <c r="A6" s="222" t="s">
        <v>24</v>
      </c>
      <c r="B6" s="222">
        <v>28</v>
      </c>
      <c r="C6" s="222">
        <v>6</v>
      </c>
      <c r="D6" s="222">
        <v>20</v>
      </c>
      <c r="E6" s="222">
        <v>2</v>
      </c>
      <c r="F6" s="263">
        <v>4</v>
      </c>
      <c r="G6" s="264">
        <v>30</v>
      </c>
      <c r="H6" s="263">
        <v>11</v>
      </c>
      <c r="J6"/>
      <c r="K6"/>
      <c r="L6"/>
      <c r="M6"/>
      <c r="N6"/>
      <c r="O6"/>
    </row>
    <row r="7" spans="1:15">
      <c r="A7" s="222" t="s">
        <v>25</v>
      </c>
      <c r="B7" s="222">
        <v>13</v>
      </c>
      <c r="C7" s="222">
        <v>0</v>
      </c>
      <c r="D7" s="222">
        <v>13</v>
      </c>
      <c r="E7" s="222"/>
      <c r="F7" s="263">
        <v>4</v>
      </c>
      <c r="G7" s="263">
        <v>25</v>
      </c>
      <c r="H7" s="263">
        <v>11</v>
      </c>
      <c r="J7"/>
      <c r="K7"/>
      <c r="L7"/>
      <c r="M7"/>
      <c r="N7"/>
      <c r="O7"/>
    </row>
    <row r="8" spans="1:15">
      <c r="A8" s="222" t="s">
        <v>26</v>
      </c>
      <c r="B8" s="222">
        <v>22</v>
      </c>
      <c r="C8" s="222">
        <v>0</v>
      </c>
      <c r="D8" s="222">
        <v>21</v>
      </c>
      <c r="E8" s="222">
        <v>1</v>
      </c>
      <c r="F8" s="263">
        <v>3</v>
      </c>
      <c r="G8" s="263">
        <v>25</v>
      </c>
      <c r="H8" s="263">
        <v>10</v>
      </c>
      <c r="J8"/>
      <c r="K8"/>
      <c r="L8"/>
      <c r="M8"/>
      <c r="N8"/>
      <c r="O8"/>
    </row>
    <row r="9" spans="1:15">
      <c r="A9" s="222" t="s">
        <v>27</v>
      </c>
      <c r="B9" s="222">
        <v>1</v>
      </c>
      <c r="C9" s="222"/>
      <c r="D9" s="222">
        <v>1</v>
      </c>
      <c r="E9" s="222"/>
      <c r="F9" s="263"/>
      <c r="G9" s="263"/>
      <c r="H9" s="263">
        <v>5</v>
      </c>
      <c r="J9"/>
      <c r="K9"/>
      <c r="L9"/>
      <c r="M9"/>
      <c r="N9"/>
      <c r="O9"/>
    </row>
    <row r="10" spans="1:15">
      <c r="A10" s="222" t="s">
        <v>239</v>
      </c>
      <c r="B10" s="265">
        <v>4</v>
      </c>
      <c r="C10" s="222">
        <v>1</v>
      </c>
      <c r="D10" s="222">
        <v>3</v>
      </c>
      <c r="E10" s="222"/>
      <c r="F10" s="263">
        <v>1</v>
      </c>
      <c r="G10" s="263">
        <v>2.5</v>
      </c>
      <c r="H10" s="263">
        <v>1.75</v>
      </c>
      <c r="J10"/>
      <c r="K10"/>
      <c r="L10"/>
      <c r="M10"/>
      <c r="N10"/>
      <c r="O10"/>
    </row>
    <row r="11" spans="1:15">
      <c r="A11" s="224" t="s">
        <v>4</v>
      </c>
      <c r="B11" s="266">
        <v>4</v>
      </c>
      <c r="C11" s="224">
        <v>1</v>
      </c>
      <c r="D11" s="224">
        <v>3</v>
      </c>
      <c r="E11" s="224"/>
      <c r="F11" s="267">
        <v>1.5</v>
      </c>
      <c r="G11" s="267">
        <v>2.5</v>
      </c>
      <c r="H11" s="267">
        <v>2</v>
      </c>
      <c r="J11"/>
      <c r="K11"/>
      <c r="L11"/>
      <c r="M11"/>
      <c r="N11"/>
      <c r="O11"/>
    </row>
    <row r="12" spans="1:15">
      <c r="A12" s="26" t="s">
        <v>486</v>
      </c>
      <c r="B12" s="178"/>
    </row>
  </sheetData>
  <mergeCells count="6">
    <mergeCell ref="F4:H4"/>
    <mergeCell ref="A4:A5"/>
    <mergeCell ref="B4:B5"/>
    <mergeCell ref="C4:C5"/>
    <mergeCell ref="D4:D5"/>
    <mergeCell ref="E4:E5"/>
  </mergeCells>
  <printOptions horizontalCentered="1" verticalCentered="1"/>
  <pageMargins left="0.7" right="0.7" top="0.75" bottom="0.75" header="0.3" footer="0.3"/>
  <pageSetup paperSize="9" orientation="landscape" r:id="rId1"/>
  <headerFooter>
    <oddFooter>&amp;R&amp;P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"/>
  <sheetViews>
    <sheetView zoomScaleNormal="100" workbookViewId="0">
      <selection activeCell="F30" sqref="F30"/>
    </sheetView>
  </sheetViews>
  <sheetFormatPr defaultRowHeight="15"/>
  <cols>
    <col min="1" max="1" width="36.7109375" customWidth="1"/>
    <col min="2" max="2" width="13.140625" customWidth="1"/>
    <col min="3" max="3" width="13.42578125" customWidth="1"/>
    <col min="4" max="4" width="9.28515625" customWidth="1"/>
    <col min="5" max="5" width="9.7109375" customWidth="1"/>
    <col min="6" max="6" width="14.7109375" customWidth="1"/>
    <col min="7" max="7" width="10.7109375" customWidth="1"/>
    <col min="8" max="8" width="8.42578125" customWidth="1"/>
    <col min="9" max="9" width="10.42578125" style="1" customWidth="1"/>
    <col min="10" max="10" width="16.140625" style="1" customWidth="1"/>
    <col min="11" max="15" width="9.140625" style="1"/>
  </cols>
  <sheetData>
    <row r="1" spans="1:4">
      <c r="A1" s="584" t="s">
        <v>483</v>
      </c>
      <c r="B1" s="902"/>
      <c r="C1" s="903"/>
      <c r="D1" s="76"/>
    </row>
    <row r="2" spans="1:4">
      <c r="A2" s="316" t="s">
        <v>710</v>
      </c>
      <c r="B2" s="228"/>
      <c r="C2" s="228"/>
    </row>
    <row r="3" spans="1:4">
      <c r="A3" s="228"/>
      <c r="B3" s="228"/>
      <c r="C3" s="228"/>
    </row>
    <row r="4" spans="1:4" ht="26.25">
      <c r="A4" s="268" t="s">
        <v>22</v>
      </c>
      <c r="B4" s="269" t="s">
        <v>709</v>
      </c>
      <c r="C4" s="272" t="s">
        <v>12</v>
      </c>
    </row>
    <row r="5" spans="1:4">
      <c r="A5" s="256" t="s">
        <v>24</v>
      </c>
      <c r="B5" s="257">
        <v>28</v>
      </c>
      <c r="C5" s="273">
        <f>+B5/72*100</f>
        <v>38.888888888888893</v>
      </c>
    </row>
    <row r="6" spans="1:4">
      <c r="A6" s="256" t="s">
        <v>26</v>
      </c>
      <c r="B6" s="257">
        <v>22</v>
      </c>
      <c r="C6" s="273">
        <f t="shared" ref="C6:C11" si="0">+B6/72*100</f>
        <v>30.555555555555557</v>
      </c>
    </row>
    <row r="7" spans="1:4">
      <c r="A7" s="256" t="s">
        <v>25</v>
      </c>
      <c r="B7" s="258">
        <v>12.999999999999998</v>
      </c>
      <c r="C7" s="273">
        <f t="shared" si="0"/>
        <v>18.055555555555554</v>
      </c>
    </row>
    <row r="8" spans="1:4">
      <c r="A8" s="256" t="s">
        <v>23</v>
      </c>
      <c r="B8" s="261">
        <v>4</v>
      </c>
      <c r="C8" s="273">
        <f t="shared" si="0"/>
        <v>5.5555555555555554</v>
      </c>
    </row>
    <row r="9" spans="1:4">
      <c r="A9" s="256" t="s">
        <v>27</v>
      </c>
      <c r="B9" s="258">
        <v>1</v>
      </c>
      <c r="C9" s="273">
        <f t="shared" si="0"/>
        <v>1.3888888888888888</v>
      </c>
    </row>
    <row r="10" spans="1:4">
      <c r="A10" s="256" t="s">
        <v>4</v>
      </c>
      <c r="B10" s="258">
        <v>4</v>
      </c>
      <c r="C10" s="273">
        <f>+B10/72*100</f>
        <v>5.5555555555555554</v>
      </c>
    </row>
    <row r="11" spans="1:4">
      <c r="A11" s="270" t="s">
        <v>482</v>
      </c>
      <c r="B11" s="271">
        <f>SUM(B5:B10)</f>
        <v>72</v>
      </c>
      <c r="C11" s="274">
        <f t="shared" si="0"/>
        <v>100</v>
      </c>
    </row>
    <row r="12" spans="1:4">
      <c r="B12" s="924"/>
      <c r="C12" s="273"/>
    </row>
  </sheetData>
  <printOptions horizontalCentered="1" verticalCentered="1"/>
  <pageMargins left="0.7" right="0.7" top="0.75" bottom="0.75" header="0.3" footer="0.3"/>
  <pageSetup paperSize="9" orientation="landscape" r:id="rId1"/>
  <headerFooter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9"/>
  <sheetViews>
    <sheetView topLeftCell="A7" zoomScaleNormal="100" workbookViewId="0">
      <selection activeCell="F30" sqref="F30"/>
    </sheetView>
  </sheetViews>
  <sheetFormatPr defaultRowHeight="15"/>
  <cols>
    <col min="1" max="1" width="9.140625" style="193"/>
  </cols>
  <sheetData>
    <row r="1" spans="1:1" ht="20.25">
      <c r="A1" s="191"/>
    </row>
    <row r="2" spans="1:1" ht="20.25">
      <c r="A2" s="191" t="s">
        <v>459</v>
      </c>
    </row>
    <row r="4" spans="1:1" ht="20.25">
      <c r="A4" s="192"/>
    </row>
    <row r="5" spans="1:1" s="157" customFormat="1">
      <c r="A5" s="194" t="s">
        <v>460</v>
      </c>
    </row>
    <row r="6" spans="1:1" s="157" customFormat="1">
      <c r="A6" s="194"/>
    </row>
    <row r="7" spans="1:1" s="157" customFormat="1">
      <c r="A7" s="195" t="s">
        <v>461</v>
      </c>
    </row>
    <row r="8" spans="1:1" s="157" customFormat="1">
      <c r="A8" s="195" t="s">
        <v>462</v>
      </c>
    </row>
    <row r="9" spans="1:1" s="157" customFormat="1">
      <c r="A9" s="195" t="s">
        <v>463</v>
      </c>
    </row>
    <row r="10" spans="1:1" s="157" customFormat="1">
      <c r="A10" s="196"/>
    </row>
    <row r="11" spans="1:1" s="157" customFormat="1">
      <c r="A11" s="194" t="s">
        <v>464</v>
      </c>
    </row>
    <row r="12" spans="1:1" s="157" customFormat="1">
      <c r="A12" s="194"/>
    </row>
    <row r="13" spans="1:1" s="157" customFormat="1">
      <c r="A13" s="195" t="s">
        <v>740</v>
      </c>
    </row>
    <row r="14" spans="1:1" s="157" customFormat="1">
      <c r="A14" s="195" t="s">
        <v>739</v>
      </c>
    </row>
    <row r="15" spans="1:1" s="157" customFormat="1">
      <c r="A15" s="195" t="s">
        <v>527</v>
      </c>
    </row>
    <row r="16" spans="1:1" s="157" customFormat="1">
      <c r="A16" s="195" t="s">
        <v>771</v>
      </c>
    </row>
    <row r="17" spans="1:1" s="157" customFormat="1">
      <c r="A17" s="195" t="s">
        <v>528</v>
      </c>
    </row>
    <row r="18" spans="1:1" s="157" customFormat="1">
      <c r="A18" s="195" t="s">
        <v>741</v>
      </c>
    </row>
    <row r="19" spans="1:1" s="157" customFormat="1">
      <c r="A19" s="196"/>
    </row>
    <row r="20" spans="1:1" s="157" customFormat="1">
      <c r="A20" s="194" t="s">
        <v>465</v>
      </c>
    </row>
    <row r="21" spans="1:1" s="157" customFormat="1">
      <c r="A21" s="194"/>
    </row>
    <row r="22" spans="1:1" s="157" customFormat="1">
      <c r="A22" s="195" t="s">
        <v>466</v>
      </c>
    </row>
    <row r="23" spans="1:1" s="157" customFormat="1">
      <c r="A23" s="195" t="s">
        <v>517</v>
      </c>
    </row>
    <row r="24" spans="1:1" s="157" customFormat="1">
      <c r="A24" s="195" t="s">
        <v>467</v>
      </c>
    </row>
    <row r="25" spans="1:1" s="157" customFormat="1">
      <c r="A25" s="195" t="s">
        <v>468</v>
      </c>
    </row>
    <row r="26" spans="1:1" s="157" customFormat="1">
      <c r="A26" s="195" t="s">
        <v>469</v>
      </c>
    </row>
    <row r="27" spans="1:1" s="157" customFormat="1">
      <c r="A27" s="195" t="s">
        <v>846</v>
      </c>
    </row>
    <row r="28" spans="1:1" s="157" customFormat="1">
      <c r="A28" s="195" t="s">
        <v>470</v>
      </c>
    </row>
    <row r="29" spans="1:1" s="157" customFormat="1">
      <c r="A29" s="196"/>
    </row>
  </sheetData>
  <pageMargins left="0.7" right="0.7" top="0.75" bottom="0.75" header="0.3" footer="0.3"/>
  <pageSetup paperSize="9" orientation="landscape" r:id="rId1"/>
  <headerFooter>
    <oddFooter>&amp;R&amp;P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"/>
  <sheetViews>
    <sheetView zoomScaleNormal="100" workbookViewId="0">
      <selection activeCell="F30" sqref="F30"/>
    </sheetView>
  </sheetViews>
  <sheetFormatPr defaultRowHeight="15"/>
  <cols>
    <col min="1" max="1" width="31.85546875" customWidth="1"/>
    <col min="2" max="2" width="9.85546875" customWidth="1"/>
    <col min="3" max="3" width="18.5703125" customWidth="1"/>
    <col min="4" max="4" width="10.5703125" customWidth="1"/>
    <col min="5" max="5" width="9.7109375" customWidth="1"/>
    <col min="6" max="6" width="14.7109375" customWidth="1"/>
    <col min="7" max="7" width="10.7109375" customWidth="1"/>
    <col min="8" max="8" width="8.42578125" customWidth="1"/>
    <col min="9" max="9" width="10.42578125" style="1" customWidth="1"/>
    <col min="10" max="10" width="16.140625" style="1" customWidth="1"/>
    <col min="11" max="15" width="9.140625" style="1"/>
  </cols>
  <sheetData>
    <row r="1" spans="1:14" s="1" customFormat="1">
      <c r="A1" s="279" t="s">
        <v>487</v>
      </c>
      <c r="B1" s="41"/>
      <c r="C1" s="41"/>
      <c r="D1" s="41"/>
      <c r="E1" s="41"/>
      <c r="F1"/>
      <c r="G1"/>
      <c r="H1"/>
      <c r="J1" s="148"/>
    </row>
    <row r="2" spans="1:14" s="1" customFormat="1">
      <c r="A2" s="43"/>
      <c r="B2" s="41"/>
      <c r="C2" s="41"/>
      <c r="D2" s="41"/>
      <c r="E2" s="41"/>
      <c r="F2"/>
      <c r="G2"/>
      <c r="H2"/>
      <c r="J2" s="148"/>
    </row>
    <row r="3" spans="1:14" s="1" customFormat="1">
      <c r="A3" s="43"/>
      <c r="B3" s="41"/>
      <c r="C3" s="41"/>
      <c r="D3" s="41"/>
      <c r="E3" s="41"/>
      <c r="F3"/>
      <c r="G3"/>
      <c r="H3"/>
      <c r="J3" s="148"/>
    </row>
    <row r="4" spans="1:14" s="1" customFormat="1" ht="26.25">
      <c r="A4" s="280" t="s">
        <v>22</v>
      </c>
      <c r="B4" s="236" t="s">
        <v>35</v>
      </c>
      <c r="C4" s="236" t="s">
        <v>488</v>
      </c>
      <c r="D4" s="236" t="s">
        <v>31</v>
      </c>
      <c r="E4" s="40"/>
      <c r="F4"/>
      <c r="G4"/>
      <c r="H4"/>
      <c r="J4" s="144"/>
      <c r="K4" s="166"/>
      <c r="L4" s="166"/>
      <c r="M4" s="166"/>
      <c r="N4" s="166"/>
    </row>
    <row r="5" spans="1:14" s="1" customFormat="1">
      <c r="A5" s="222" t="s">
        <v>29</v>
      </c>
      <c r="B5" s="222">
        <v>15</v>
      </c>
      <c r="C5" s="222">
        <v>13</v>
      </c>
      <c r="D5" s="222">
        <v>2</v>
      </c>
      <c r="E5" s="41"/>
      <c r="F5"/>
      <c r="G5"/>
      <c r="H5"/>
      <c r="J5" s="142"/>
      <c r="K5" s="142"/>
      <c r="L5" s="146"/>
      <c r="M5" s="145"/>
      <c r="N5" s="143"/>
    </row>
    <row r="6" spans="1:14" s="1" customFormat="1">
      <c r="A6" s="224" t="s">
        <v>30</v>
      </c>
      <c r="B6" s="224">
        <v>8</v>
      </c>
      <c r="C6" s="224">
        <v>8</v>
      </c>
      <c r="D6" s="224"/>
      <c r="E6" s="41"/>
      <c r="F6"/>
      <c r="G6"/>
      <c r="H6"/>
      <c r="J6" s="167"/>
      <c r="K6" s="146"/>
      <c r="L6" s="147"/>
      <c r="M6" s="147"/>
      <c r="N6" s="147"/>
    </row>
  </sheetData>
  <printOptions horizontalCentered="1" verticalCentered="1"/>
  <pageMargins left="0.7" right="0.7" top="0.75" bottom="0.75" header="0.3" footer="0.3"/>
  <pageSetup paperSize="9" orientation="landscape" r:id="rId1"/>
  <headerFooter>
    <oddFooter>&amp;R&amp;P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"/>
  <sheetViews>
    <sheetView zoomScaleNormal="100" workbookViewId="0">
      <selection activeCell="F30" sqref="F30"/>
    </sheetView>
  </sheetViews>
  <sheetFormatPr defaultRowHeight="15"/>
  <cols>
    <col min="1" max="1" width="29.28515625" customWidth="1"/>
    <col min="2" max="2" width="13.140625" customWidth="1"/>
    <col min="3" max="3" width="15.28515625" customWidth="1"/>
    <col min="4" max="4" width="9.28515625" customWidth="1"/>
    <col min="5" max="5" width="9.7109375" customWidth="1"/>
    <col min="6" max="6" width="14.7109375" customWidth="1"/>
    <col min="7" max="7" width="10.7109375" customWidth="1"/>
    <col min="8" max="8" width="8.42578125" customWidth="1"/>
    <col min="9" max="9" width="10.42578125" style="1" customWidth="1"/>
    <col min="10" max="10" width="16.140625" style="1" customWidth="1"/>
    <col min="11" max="15" width="9.140625" style="1"/>
  </cols>
  <sheetData>
    <row r="1" spans="1:8" s="1" customFormat="1" ht="18.75" customHeight="1">
      <c r="A1" s="316" t="s">
        <v>489</v>
      </c>
      <c r="B1" s="42"/>
      <c r="C1" s="42"/>
      <c r="D1" s="42"/>
      <c r="E1" s="42"/>
      <c r="F1"/>
      <c r="G1"/>
      <c r="H1"/>
    </row>
    <row r="2" spans="1:8" s="1" customFormat="1" ht="18.75" customHeight="1">
      <c r="A2" s="44"/>
      <c r="B2" s="42"/>
      <c r="C2" s="42"/>
      <c r="D2" s="42"/>
      <c r="E2" s="42"/>
      <c r="F2"/>
      <c r="G2"/>
      <c r="H2"/>
    </row>
    <row r="3" spans="1:8" s="1" customFormat="1">
      <c r="A3" s="280" t="s">
        <v>490</v>
      </c>
      <c r="B3" s="236" t="s">
        <v>35</v>
      </c>
      <c r="C3" s="236" t="s">
        <v>711</v>
      </c>
      <c r="D3" s="42"/>
      <c r="E3" s="42"/>
      <c r="F3"/>
      <c r="G3"/>
      <c r="H3"/>
    </row>
    <row r="4" spans="1:8" s="1" customFormat="1">
      <c r="A4" s="226" t="s">
        <v>33</v>
      </c>
      <c r="B4" s="226">
        <v>7</v>
      </c>
      <c r="C4" s="226">
        <v>7</v>
      </c>
      <c r="D4" s="42"/>
      <c r="E4" s="42"/>
      <c r="F4"/>
      <c r="G4"/>
      <c r="H4"/>
    </row>
    <row r="5" spans="1:8" s="1" customFormat="1">
      <c r="A5" s="226" t="s">
        <v>32</v>
      </c>
      <c r="B5" s="226">
        <v>1</v>
      </c>
      <c r="C5" s="226">
        <v>2</v>
      </c>
      <c r="D5" s="42"/>
      <c r="E5" s="42"/>
      <c r="F5"/>
      <c r="G5"/>
      <c r="H5"/>
    </row>
    <row r="6" spans="1:8" s="1" customFormat="1">
      <c r="A6" s="226" t="s">
        <v>34</v>
      </c>
      <c r="B6" s="226">
        <v>1</v>
      </c>
      <c r="C6" s="226">
        <v>2</v>
      </c>
      <c r="D6" s="42"/>
      <c r="E6" s="42"/>
      <c r="F6"/>
      <c r="G6"/>
      <c r="H6"/>
    </row>
    <row r="7" spans="1:8" s="1" customFormat="1">
      <c r="A7" s="281" t="s">
        <v>200</v>
      </c>
      <c r="B7" s="281">
        <v>1</v>
      </c>
      <c r="C7" s="281">
        <v>1</v>
      </c>
      <c r="D7" s="42"/>
      <c r="E7" s="42"/>
      <c r="F7"/>
      <c r="G7"/>
      <c r="H7"/>
    </row>
    <row r="8" spans="1:8" s="1" customFormat="1">
      <c r="A8" s="282" t="s">
        <v>5</v>
      </c>
      <c r="B8" s="282"/>
      <c r="C8" s="282">
        <v>12</v>
      </c>
      <c r="D8" s="42"/>
      <c r="E8" s="42"/>
      <c r="F8"/>
      <c r="G8"/>
      <c r="H8"/>
    </row>
    <row r="9" spans="1:8" s="1" customFormat="1">
      <c r="A9" s="42"/>
      <c r="B9" s="42"/>
      <c r="C9" s="42"/>
      <c r="D9" s="42"/>
      <c r="E9" s="42"/>
      <c r="F9"/>
      <c r="G9"/>
      <c r="H9"/>
    </row>
  </sheetData>
  <sortState ref="A4:C6">
    <sortCondition descending="1" ref="C4:C6"/>
  </sortState>
  <printOptions horizontalCentered="1" verticalCentered="1"/>
  <pageMargins left="0.7" right="0.7" top="0.75" bottom="0.75" header="0.3" footer="0.3"/>
  <pageSetup paperSize="9" orientation="landscape" r:id="rId1"/>
  <headerFooter>
    <oddFooter>&amp;R&amp;P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topLeftCell="A16" zoomScaleNormal="100" workbookViewId="0">
      <selection activeCell="F30" sqref="F30"/>
    </sheetView>
  </sheetViews>
  <sheetFormatPr defaultRowHeight="15"/>
  <cols>
    <col min="1" max="1" width="25.7109375" customWidth="1"/>
    <col min="2" max="2" width="1.85546875" style="1" customWidth="1"/>
    <col min="3" max="3" width="19.140625" customWidth="1"/>
    <col min="4" max="4" width="23.5703125" customWidth="1"/>
    <col min="5" max="5" width="20.42578125" customWidth="1"/>
    <col min="6" max="6" width="1.7109375" style="1" customWidth="1"/>
    <col min="7" max="7" width="20" customWidth="1"/>
  </cols>
  <sheetData>
    <row r="1" spans="1:7">
      <c r="A1" s="279" t="s">
        <v>777</v>
      </c>
      <c r="B1" s="860"/>
      <c r="C1" s="193"/>
      <c r="D1" s="193"/>
      <c r="E1" s="193"/>
      <c r="F1" s="219"/>
      <c r="G1" s="193"/>
    </row>
    <row r="2" spans="1:7">
      <c r="A2" s="278"/>
      <c r="B2" s="860"/>
      <c r="C2" s="193"/>
      <c r="D2" s="193"/>
      <c r="E2" s="193"/>
      <c r="F2" s="219"/>
      <c r="G2" s="193"/>
    </row>
    <row r="3" spans="1:7">
      <c r="A3" s="981" t="s">
        <v>222</v>
      </c>
      <c r="B3" s="492"/>
      <c r="C3" s="989" t="s">
        <v>235</v>
      </c>
      <c r="D3" s="989"/>
      <c r="E3" s="989"/>
      <c r="F3" s="223"/>
      <c r="G3" s="985" t="s">
        <v>234</v>
      </c>
    </row>
    <row r="4" spans="1:7" ht="26.25">
      <c r="A4" s="982"/>
      <c r="B4" s="223"/>
      <c r="C4" s="289" t="s">
        <v>236</v>
      </c>
      <c r="D4" s="289" t="s">
        <v>237</v>
      </c>
      <c r="E4" s="289" t="s">
        <v>238</v>
      </c>
      <c r="F4" s="288"/>
      <c r="G4" s="986"/>
    </row>
    <row r="5" spans="1:7">
      <c r="A5" s="222" t="s">
        <v>204</v>
      </c>
      <c r="B5" s="223"/>
      <c r="C5" s="233"/>
      <c r="D5" s="233"/>
      <c r="E5" s="233" t="s">
        <v>233</v>
      </c>
      <c r="F5" s="217"/>
      <c r="G5" s="233"/>
    </row>
    <row r="6" spans="1:7">
      <c r="A6" s="222" t="s">
        <v>205</v>
      </c>
      <c r="B6" s="223"/>
      <c r="C6" s="233"/>
      <c r="D6" s="233"/>
      <c r="E6" s="233" t="s">
        <v>233</v>
      </c>
      <c r="F6" s="217"/>
      <c r="G6" s="233"/>
    </row>
    <row r="7" spans="1:7">
      <c r="A7" s="222" t="s">
        <v>217</v>
      </c>
      <c r="B7" s="223"/>
      <c r="C7" s="233" t="s">
        <v>233</v>
      </c>
      <c r="D7" s="233"/>
      <c r="E7" s="233"/>
      <c r="F7" s="217"/>
      <c r="G7" s="233"/>
    </row>
    <row r="8" spans="1:7">
      <c r="A8" s="222" t="s">
        <v>202</v>
      </c>
      <c r="B8" s="223"/>
      <c r="C8" s="233" t="s">
        <v>233</v>
      </c>
      <c r="D8" s="233"/>
      <c r="E8" s="233"/>
      <c r="F8" s="217"/>
      <c r="G8" s="233"/>
    </row>
    <row r="9" spans="1:7">
      <c r="A9" s="222" t="s">
        <v>213</v>
      </c>
      <c r="B9" s="223"/>
      <c r="C9" s="233" t="s">
        <v>233</v>
      </c>
      <c r="D9" s="233"/>
      <c r="E9" s="233"/>
      <c r="F9" s="217"/>
      <c r="G9" s="233"/>
    </row>
    <row r="10" spans="1:7">
      <c r="A10" s="222" t="s">
        <v>232</v>
      </c>
      <c r="B10" s="223"/>
      <c r="C10" s="233" t="s">
        <v>233</v>
      </c>
      <c r="D10" s="233"/>
      <c r="E10" s="233"/>
      <c r="F10" s="217"/>
      <c r="G10" s="233"/>
    </row>
    <row r="11" spans="1:7">
      <c r="A11" s="222" t="s">
        <v>555</v>
      </c>
      <c r="B11" s="223"/>
      <c r="C11" s="233" t="s">
        <v>233</v>
      </c>
      <c r="D11" s="233"/>
      <c r="E11" s="233"/>
      <c r="F11" s="217"/>
      <c r="G11" s="233" t="s">
        <v>233</v>
      </c>
    </row>
    <row r="12" spans="1:7">
      <c r="A12" s="222" t="s">
        <v>206</v>
      </c>
      <c r="B12" s="223"/>
      <c r="C12" s="233" t="s">
        <v>233</v>
      </c>
      <c r="D12" s="233"/>
      <c r="E12" s="233"/>
      <c r="F12" s="217"/>
      <c r="G12" s="233"/>
    </row>
    <row r="13" spans="1:7">
      <c r="A13" s="222" t="s">
        <v>207</v>
      </c>
      <c r="B13" s="223"/>
      <c r="C13" s="233"/>
      <c r="D13" s="233"/>
      <c r="E13" s="233" t="s">
        <v>233</v>
      </c>
      <c r="F13" s="217"/>
      <c r="G13" s="233"/>
    </row>
    <row r="14" spans="1:7">
      <c r="A14" s="222" t="s">
        <v>216</v>
      </c>
      <c r="B14" s="223"/>
      <c r="C14" s="233" t="s">
        <v>233</v>
      </c>
      <c r="D14" s="233"/>
      <c r="E14" s="233"/>
      <c r="F14" s="217"/>
      <c r="G14" s="233" t="s">
        <v>233</v>
      </c>
    </row>
    <row r="15" spans="1:7">
      <c r="A15" s="222" t="s">
        <v>214</v>
      </c>
      <c r="B15" s="223"/>
      <c r="C15" s="233" t="s">
        <v>233</v>
      </c>
      <c r="D15" s="233"/>
      <c r="E15" s="233"/>
      <c r="F15" s="217"/>
      <c r="G15" s="233" t="s">
        <v>233</v>
      </c>
    </row>
    <row r="16" spans="1:7">
      <c r="A16" s="222" t="s">
        <v>208</v>
      </c>
      <c r="B16" s="223"/>
      <c r="C16" s="233"/>
      <c r="D16" s="233"/>
      <c r="E16" s="233" t="s">
        <v>233</v>
      </c>
      <c r="F16" s="217"/>
      <c r="G16" s="233" t="s">
        <v>233</v>
      </c>
    </row>
    <row r="17" spans="1:7">
      <c r="A17" s="222" t="s">
        <v>212</v>
      </c>
      <c r="B17" s="223"/>
      <c r="C17" s="233"/>
      <c r="D17" s="233"/>
      <c r="E17" s="233" t="s">
        <v>233</v>
      </c>
      <c r="F17" s="217"/>
      <c r="G17" s="233"/>
    </row>
    <row r="18" spans="1:7">
      <c r="A18" s="222" t="s">
        <v>219</v>
      </c>
      <c r="B18" s="223"/>
      <c r="C18" s="233" t="s">
        <v>233</v>
      </c>
      <c r="D18" s="233"/>
      <c r="E18" s="233"/>
      <c r="F18" s="217"/>
      <c r="G18" s="233"/>
    </row>
    <row r="19" spans="1:7">
      <c r="A19" s="265" t="s">
        <v>209</v>
      </c>
      <c r="B19" s="583"/>
      <c r="C19" s="233" t="s">
        <v>233</v>
      </c>
      <c r="D19" s="233"/>
      <c r="E19" s="233"/>
      <c r="F19" s="217"/>
      <c r="G19" s="233"/>
    </row>
    <row r="20" spans="1:7">
      <c r="A20" s="222" t="s">
        <v>215</v>
      </c>
      <c r="B20" s="223"/>
      <c r="C20" s="233"/>
      <c r="D20" s="233"/>
      <c r="E20" s="233" t="s">
        <v>233</v>
      </c>
      <c r="F20" s="217"/>
      <c r="G20" s="233"/>
    </row>
    <row r="21" spans="1:7">
      <c r="A21" s="222" t="s">
        <v>218</v>
      </c>
      <c r="B21" s="223"/>
      <c r="C21" s="233"/>
      <c r="D21" s="233" t="s">
        <v>233</v>
      </c>
      <c r="E21" s="233"/>
      <c r="F21" s="217"/>
      <c r="G21" s="233" t="s">
        <v>233</v>
      </c>
    </row>
    <row r="22" spans="1:7">
      <c r="A22" s="222" t="s">
        <v>203</v>
      </c>
      <c r="B22" s="223"/>
      <c r="C22" s="233" t="s">
        <v>233</v>
      </c>
      <c r="D22" s="233"/>
      <c r="E22" s="233"/>
      <c r="F22" s="217"/>
      <c r="G22" s="233"/>
    </row>
    <row r="23" spans="1:7">
      <c r="A23" s="222" t="s">
        <v>211</v>
      </c>
      <c r="B23" s="223"/>
      <c r="C23" s="233"/>
      <c r="D23" s="233"/>
      <c r="E23" s="233" t="s">
        <v>233</v>
      </c>
      <c r="F23" s="217"/>
      <c r="G23" s="233" t="s">
        <v>233</v>
      </c>
    </row>
    <row r="24" spans="1:7">
      <c r="A24" s="222" t="s">
        <v>210</v>
      </c>
      <c r="B24" s="223"/>
      <c r="C24" s="233"/>
      <c r="D24" s="233"/>
      <c r="E24" s="233" t="s">
        <v>233</v>
      </c>
      <c r="F24" s="217"/>
      <c r="G24" s="233"/>
    </row>
    <row r="25" spans="1:7">
      <c r="A25" s="222" t="s">
        <v>201</v>
      </c>
      <c r="B25" s="223"/>
      <c r="C25" s="233"/>
      <c r="D25" s="290" t="s">
        <v>233</v>
      </c>
      <c r="E25" s="233"/>
      <c r="F25" s="217"/>
      <c r="G25" s="233"/>
    </row>
    <row r="26" spans="1:7">
      <c r="A26" s="225" t="s">
        <v>491</v>
      </c>
      <c r="B26" s="492"/>
      <c r="C26" s="235">
        <f>COUNTIF(C5:C25,C7)</f>
        <v>11</v>
      </c>
      <c r="D26" s="235">
        <f>COUNTIF(D5:D25,C7)</f>
        <v>2</v>
      </c>
      <c r="E26" s="235">
        <f>COUNTIF(E5:E25,C7)</f>
        <v>8</v>
      </c>
      <c r="F26" s="859"/>
      <c r="G26" s="235">
        <f>COUNTIF(G5:G25,C7)</f>
        <v>6</v>
      </c>
    </row>
    <row r="27" spans="1:7">
      <c r="A27" s="215"/>
      <c r="B27" s="216"/>
      <c r="C27" s="215"/>
      <c r="D27" s="215"/>
      <c r="E27" s="215"/>
      <c r="F27" s="216"/>
      <c r="G27" s="215"/>
    </row>
  </sheetData>
  <sortState ref="A5:G25">
    <sortCondition ref="A5"/>
  </sortState>
  <mergeCells count="3">
    <mergeCell ref="C3:E3"/>
    <mergeCell ref="G3:G4"/>
    <mergeCell ref="A3:A4"/>
  </mergeCells>
  <printOptions horizontalCentered="1" verticalCentered="1"/>
  <pageMargins left="0.7" right="0.7" top="0.75" bottom="0.75" header="0.3" footer="0.3"/>
  <pageSetup paperSize="9" orientation="landscape" r:id="rId1"/>
  <headerFooter>
    <oddFooter>&amp;R&amp;P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"/>
  <sheetViews>
    <sheetView zoomScaleNormal="100" workbookViewId="0">
      <selection activeCell="F30" sqref="F30"/>
    </sheetView>
  </sheetViews>
  <sheetFormatPr defaultRowHeight="15"/>
  <cols>
    <col min="1" max="1" width="30.5703125" customWidth="1"/>
    <col min="2" max="2" width="19" customWidth="1"/>
    <col min="3" max="3" width="18.85546875" customWidth="1"/>
  </cols>
  <sheetData>
    <row r="1" spans="1:13" s="227" customFormat="1" ht="15" customHeight="1">
      <c r="A1" s="291" t="s">
        <v>492</v>
      </c>
      <c r="B1" s="292"/>
      <c r="C1" s="292"/>
      <c r="D1" s="292"/>
      <c r="E1" s="292"/>
      <c r="F1" s="292"/>
      <c r="G1" s="216"/>
      <c r="H1" s="215"/>
      <c r="I1" s="215"/>
    </row>
    <row r="2" spans="1:13" s="227" customFormat="1" ht="15" customHeight="1">
      <c r="A2" s="291"/>
      <c r="B2" s="292"/>
      <c r="C2" s="292"/>
      <c r="D2" s="292"/>
      <c r="E2" s="292"/>
      <c r="F2" s="292"/>
      <c r="G2" s="216"/>
      <c r="H2" s="215"/>
      <c r="I2" s="215"/>
    </row>
    <row r="3" spans="1:13" s="227" customFormat="1" ht="15" customHeight="1">
      <c r="A3" s="214" t="s">
        <v>13</v>
      </c>
      <c r="B3" s="293" t="s">
        <v>35</v>
      </c>
      <c r="C3" s="317" t="s">
        <v>12</v>
      </c>
      <c r="D3" s="216"/>
      <c r="E3" s="216"/>
      <c r="F3" s="216"/>
      <c r="G3" s="216"/>
      <c r="H3" s="215"/>
      <c r="I3" s="294"/>
      <c r="J3" s="292"/>
      <c r="K3" s="295"/>
      <c r="L3" s="295"/>
      <c r="M3" s="295"/>
    </row>
    <row r="4" spans="1:13" s="227" customFormat="1" ht="15" customHeight="1">
      <c r="A4" s="296" t="s">
        <v>10</v>
      </c>
      <c r="B4" s="297">
        <v>19</v>
      </c>
      <c r="C4" s="931">
        <v>95</v>
      </c>
      <c r="D4" s="215"/>
      <c r="E4" s="215"/>
      <c r="F4" s="215"/>
      <c r="G4" s="215"/>
      <c r="H4" s="215"/>
      <c r="I4" s="299"/>
      <c r="J4" s="296"/>
      <c r="K4" s="297"/>
      <c r="L4" s="298"/>
      <c r="M4" s="298"/>
    </row>
    <row r="5" spans="1:13" s="227" customFormat="1" ht="15" customHeight="1">
      <c r="A5" s="296" t="s">
        <v>9</v>
      </c>
      <c r="B5" s="297">
        <v>1</v>
      </c>
      <c r="C5" s="931">
        <v>5</v>
      </c>
      <c r="D5" s="215"/>
      <c r="E5" s="215"/>
      <c r="F5" s="215"/>
      <c r="G5" s="215"/>
      <c r="H5" s="215"/>
      <c r="I5" s="292"/>
      <c r="J5" s="296"/>
      <c r="K5" s="297"/>
      <c r="L5" s="298"/>
      <c r="M5" s="298"/>
    </row>
    <row r="6" spans="1:13" s="227" customFormat="1" ht="15" customHeight="1">
      <c r="A6" s="322" t="s">
        <v>5</v>
      </c>
      <c r="B6" s="235">
        <v>20</v>
      </c>
      <c r="C6" s="932">
        <v>100</v>
      </c>
      <c r="D6" s="215"/>
      <c r="E6" s="215"/>
      <c r="F6" s="215"/>
      <c r="G6" s="215"/>
      <c r="H6" s="215"/>
      <c r="I6" s="292"/>
      <c r="J6" s="296"/>
      <c r="K6" s="297"/>
      <c r="L6" s="301"/>
      <c r="M6" s="292"/>
    </row>
    <row r="7" spans="1:13" s="227" customFormat="1" ht="12.75">
      <c r="A7" s="215"/>
      <c r="B7" s="215"/>
      <c r="C7" s="215"/>
      <c r="D7" s="215"/>
      <c r="E7" s="215"/>
      <c r="F7" s="215"/>
      <c r="G7" s="215"/>
      <c r="H7" s="215"/>
      <c r="I7" s="296"/>
      <c r="J7" s="296"/>
      <c r="K7" s="297"/>
      <c r="L7" s="294"/>
      <c r="M7" s="292"/>
    </row>
  </sheetData>
  <sortState ref="A11:B13">
    <sortCondition descending="1" ref="B11:B13"/>
  </sortState>
  <printOptions horizontalCentered="1" verticalCentered="1"/>
  <pageMargins left="0.7" right="0.7" top="0.75" bottom="0.75" header="0.3" footer="0.3"/>
  <pageSetup paperSize="9" orientation="landscape" r:id="rId1"/>
  <headerFooter>
    <oddFooter>&amp;R&amp;P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zoomScaleNormal="100" workbookViewId="0">
      <selection activeCell="F30" sqref="F30"/>
    </sheetView>
  </sheetViews>
  <sheetFormatPr defaultRowHeight="15"/>
  <cols>
    <col min="1" max="1" width="37.85546875" customWidth="1"/>
    <col min="2" max="2" width="12.7109375" customWidth="1"/>
    <col min="3" max="3" width="16.42578125" customWidth="1"/>
  </cols>
  <sheetData>
    <row r="1" spans="1:14" s="227" customFormat="1" ht="15" customHeight="1">
      <c r="A1" s="302" t="s">
        <v>782</v>
      </c>
      <c r="B1" s="215"/>
      <c r="C1" s="215"/>
      <c r="D1" s="215"/>
      <c r="E1" s="215"/>
      <c r="F1" s="215"/>
      <c r="G1" s="215"/>
      <c r="H1" s="215"/>
      <c r="I1" s="296"/>
      <c r="J1" s="296"/>
      <c r="K1" s="297"/>
      <c r="L1" s="294"/>
      <c r="M1" s="292"/>
    </row>
    <row r="2" spans="1:14" s="227" customFormat="1" ht="15" customHeight="1">
      <c r="A2" s="319" t="s">
        <v>714</v>
      </c>
      <c r="B2" s="283"/>
      <c r="C2" s="216"/>
      <c r="D2" s="215"/>
      <c r="E2" s="215"/>
      <c r="F2" s="215"/>
      <c r="G2" s="215"/>
      <c r="H2" s="215"/>
      <c r="I2" s="299"/>
      <c r="J2" s="292"/>
      <c r="K2" s="297"/>
      <c r="L2" s="292"/>
      <c r="M2" s="292"/>
    </row>
    <row r="3" spans="1:14" s="227" customFormat="1" ht="15" customHeight="1">
      <c r="A3" s="284"/>
      <c r="B3" s="283"/>
      <c r="C3" s="216"/>
      <c r="D3" s="215"/>
      <c r="E3" s="215"/>
      <c r="F3" s="215"/>
      <c r="G3" s="215"/>
      <c r="H3" s="215"/>
      <c r="I3" s="299"/>
      <c r="J3" s="292"/>
      <c r="K3" s="297"/>
      <c r="L3" s="292"/>
      <c r="M3" s="292"/>
    </row>
    <row r="4" spans="1:14" s="227" customFormat="1" ht="15" customHeight="1">
      <c r="A4" s="214" t="s">
        <v>36</v>
      </c>
      <c r="B4" s="293" t="s">
        <v>35</v>
      </c>
      <c r="C4" s="272" t="s">
        <v>12</v>
      </c>
      <c r="D4" s="215"/>
      <c r="E4" s="215"/>
      <c r="F4" s="215"/>
      <c r="G4" s="215"/>
      <c r="H4" s="215"/>
      <c r="I4" s="299"/>
      <c r="J4" s="292"/>
      <c r="K4" s="297"/>
      <c r="L4" s="292"/>
      <c r="M4" s="292"/>
    </row>
    <row r="5" spans="1:14" s="227" customFormat="1" ht="15" customHeight="1">
      <c r="A5" s="216" t="s">
        <v>315</v>
      </c>
      <c r="B5" s="216">
        <v>14</v>
      </c>
      <c r="C5" s="580">
        <f>+B5/20*100</f>
        <v>70</v>
      </c>
      <c r="D5" s="215"/>
      <c r="E5" s="215"/>
      <c r="F5" s="215"/>
      <c r="G5" s="215"/>
      <c r="H5" s="215"/>
      <c r="I5" s="216"/>
      <c r="J5" s="303"/>
      <c r="K5" s="303"/>
      <c r="L5" s="299"/>
      <c r="M5" s="296"/>
    </row>
    <row r="6" spans="1:14" s="227" customFormat="1" ht="15" customHeight="1">
      <c r="A6" s="216" t="s">
        <v>316</v>
      </c>
      <c r="B6" s="216">
        <v>11</v>
      </c>
      <c r="C6" s="580">
        <f>+B6/20*100</f>
        <v>55.000000000000007</v>
      </c>
      <c r="D6" s="215"/>
      <c r="E6" s="215"/>
      <c r="F6" s="215"/>
      <c r="G6" s="215"/>
      <c r="H6" s="215"/>
      <c r="I6" s="215"/>
      <c r="L6" s="292"/>
      <c r="M6" s="296"/>
      <c r="N6" s="304"/>
    </row>
    <row r="7" spans="1:14" s="227" customFormat="1" ht="15" customHeight="1">
      <c r="A7" s="216" t="s">
        <v>317</v>
      </c>
      <c r="B7" s="216">
        <v>4</v>
      </c>
      <c r="C7" s="580">
        <f>+B7/20*100</f>
        <v>20</v>
      </c>
      <c r="D7" s="215"/>
      <c r="E7" s="215"/>
      <c r="F7" s="215"/>
      <c r="G7" s="215"/>
      <c r="H7" s="215"/>
      <c r="I7" s="215"/>
      <c r="L7" s="292"/>
      <c r="M7" s="296"/>
      <c r="N7" s="304"/>
    </row>
    <row r="8" spans="1:14" s="227" customFormat="1" ht="15" customHeight="1">
      <c r="A8" s="218" t="s">
        <v>4</v>
      </c>
      <c r="B8" s="218">
        <v>5</v>
      </c>
      <c r="C8" s="599">
        <f>+B8/20*100</f>
        <v>25</v>
      </c>
      <c r="D8" s="215"/>
      <c r="E8" s="215"/>
      <c r="F8" s="215"/>
      <c r="G8" s="215"/>
      <c r="H8" s="215"/>
      <c r="I8" s="215"/>
      <c r="L8" s="299"/>
      <c r="M8" s="292"/>
      <c r="N8" s="304"/>
    </row>
  </sheetData>
  <printOptions horizontalCentered="1" verticalCentered="1"/>
  <pageMargins left="0.7" right="0.7" top="0.75" bottom="0.75" header="0.3" footer="0.3"/>
  <pageSetup paperSize="9" orientation="landscape" r:id="rId1"/>
  <headerFooter>
    <oddFooter>&amp;R&amp;P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"/>
  <sheetViews>
    <sheetView zoomScaleNormal="100" workbookViewId="0">
      <selection activeCell="F30" sqref="F30"/>
    </sheetView>
  </sheetViews>
  <sheetFormatPr defaultRowHeight="15"/>
  <cols>
    <col min="1" max="1" width="24.7109375" customWidth="1"/>
    <col min="3" max="3" width="14.140625" customWidth="1"/>
  </cols>
  <sheetData>
    <row r="1" spans="1:14" s="227" customFormat="1" ht="15" customHeight="1">
      <c r="A1" s="291" t="s">
        <v>712</v>
      </c>
      <c r="B1" s="215"/>
      <c r="C1" s="215"/>
      <c r="D1" s="215"/>
      <c r="E1" s="215"/>
      <c r="F1" s="215"/>
      <c r="G1" s="215"/>
      <c r="H1" s="215"/>
      <c r="I1" s="215"/>
      <c r="N1" s="304"/>
    </row>
    <row r="2" spans="1:14" s="227" customFormat="1" ht="15" customHeight="1">
      <c r="A2" s="291"/>
      <c r="B2" s="215"/>
      <c r="C2" s="215"/>
      <c r="D2" s="215"/>
      <c r="E2" s="215"/>
      <c r="F2" s="215"/>
      <c r="G2" s="215"/>
      <c r="H2" s="215"/>
      <c r="I2" s="215"/>
      <c r="N2" s="304"/>
    </row>
    <row r="3" spans="1:14" s="227" customFormat="1" ht="15" customHeight="1">
      <c r="A3" s="214" t="s">
        <v>318</v>
      </c>
      <c r="B3" s="293" t="s">
        <v>35</v>
      </c>
      <c r="C3" s="272" t="s">
        <v>12</v>
      </c>
      <c r="D3" s="215"/>
      <c r="E3" s="215"/>
      <c r="F3" s="215"/>
      <c r="G3" s="215"/>
      <c r="H3" s="215"/>
      <c r="I3" s="215"/>
      <c r="N3" s="304"/>
    </row>
    <row r="4" spans="1:14" s="227" customFormat="1" ht="15" customHeight="1">
      <c r="A4" s="216" t="s">
        <v>319</v>
      </c>
      <c r="B4" s="216">
        <v>6</v>
      </c>
      <c r="C4" s="318">
        <f>+B4/21*100</f>
        <v>28.571428571428569</v>
      </c>
      <c r="D4" s="215"/>
      <c r="E4" s="215"/>
      <c r="F4" s="215"/>
      <c r="G4" s="215"/>
      <c r="H4" s="215"/>
      <c r="I4" s="215"/>
      <c r="N4" s="304"/>
    </row>
    <row r="5" spans="1:14" s="227" customFormat="1" ht="15" customHeight="1">
      <c r="A5" s="216" t="s">
        <v>320</v>
      </c>
      <c r="B5" s="216">
        <v>15</v>
      </c>
      <c r="C5" s="318">
        <f>+B5/21*100</f>
        <v>71.428571428571431</v>
      </c>
      <c r="D5" s="215"/>
      <c r="E5" s="215"/>
      <c r="F5" s="215"/>
      <c r="G5" s="215"/>
      <c r="H5" s="215"/>
      <c r="I5" s="215"/>
    </row>
    <row r="6" spans="1:14" s="227" customFormat="1" ht="15" customHeight="1">
      <c r="A6" s="320" t="s">
        <v>5</v>
      </c>
      <c r="B6" s="320">
        <v>21</v>
      </c>
      <c r="C6" s="321">
        <f>+B6/21*100</f>
        <v>100</v>
      </c>
      <c r="D6" s="215"/>
      <c r="E6" s="215"/>
      <c r="F6" s="215"/>
      <c r="G6" s="215"/>
      <c r="H6" s="215"/>
      <c r="I6" s="215"/>
    </row>
  </sheetData>
  <printOptions horizontalCentered="1" verticalCentered="1"/>
  <pageMargins left="0.7" right="0.7" top="0.75" bottom="0.75" header="0.3" footer="0.3"/>
  <pageSetup paperSize="9" orientation="landscape" r:id="rId1"/>
  <headerFooter>
    <oddFooter>&amp;R&amp;P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zoomScaleNormal="100" workbookViewId="0">
      <selection activeCell="F30" sqref="F30"/>
    </sheetView>
  </sheetViews>
  <sheetFormatPr defaultRowHeight="15"/>
  <cols>
    <col min="1" max="1" width="41.42578125" customWidth="1"/>
    <col min="2" max="2" width="17.42578125" customWidth="1"/>
    <col min="3" max="3" width="14.140625" customWidth="1"/>
  </cols>
  <sheetData>
    <row r="1" spans="1:9" s="227" customFormat="1" ht="15" customHeight="1">
      <c r="A1" s="291" t="s">
        <v>493</v>
      </c>
      <c r="B1" s="292"/>
      <c r="C1" s="292"/>
      <c r="D1" s="292"/>
      <c r="E1" s="292"/>
      <c r="F1" s="292"/>
      <c r="G1" s="215"/>
      <c r="H1" s="215"/>
      <c r="I1" s="215"/>
    </row>
    <row r="2" spans="1:9" s="227" customFormat="1" ht="15" customHeight="1">
      <c r="A2" s="291"/>
      <c r="B2" s="292"/>
      <c r="C2" s="292"/>
      <c r="D2" s="292"/>
      <c r="E2" s="292"/>
      <c r="F2" s="292"/>
      <c r="G2" s="215"/>
      <c r="H2" s="215"/>
      <c r="I2" s="215"/>
    </row>
    <row r="3" spans="1:9" s="227" customFormat="1" ht="15" customHeight="1">
      <c r="A3" s="305" t="s">
        <v>285</v>
      </c>
      <c r="B3" s="306" t="s">
        <v>35</v>
      </c>
      <c r="C3" s="292"/>
      <c r="D3" s="292"/>
      <c r="E3" s="292"/>
      <c r="F3" s="292"/>
      <c r="G3" s="215"/>
      <c r="H3" s="215"/>
      <c r="I3" s="215"/>
    </row>
    <row r="4" spans="1:9" s="227" customFormat="1" ht="15" customHeight="1">
      <c r="A4" s="307" t="s">
        <v>37</v>
      </c>
      <c r="B4" s="308">
        <v>2</v>
      </c>
      <c r="C4" s="216"/>
      <c r="D4" s="215"/>
      <c r="E4" s="215"/>
      <c r="F4" s="215"/>
      <c r="G4" s="215"/>
      <c r="H4" s="215"/>
      <c r="I4" s="215"/>
    </row>
    <row r="5" spans="1:9" s="227" customFormat="1" ht="15" customHeight="1">
      <c r="A5" s="307" t="s">
        <v>38</v>
      </c>
      <c r="B5" s="308">
        <v>2</v>
      </c>
      <c r="C5" s="216"/>
      <c r="D5" s="215"/>
      <c r="E5" s="215"/>
      <c r="F5" s="215"/>
      <c r="G5" s="215"/>
      <c r="H5" s="215"/>
      <c r="I5" s="215"/>
    </row>
    <row r="6" spans="1:9" s="227" customFormat="1" ht="15" customHeight="1">
      <c r="A6" s="307" t="s">
        <v>39</v>
      </c>
      <c r="B6" s="308">
        <v>2</v>
      </c>
      <c r="C6" s="216"/>
      <c r="D6" s="215"/>
      <c r="E6" s="215"/>
      <c r="F6" s="215"/>
      <c r="G6" s="215"/>
      <c r="H6" s="215"/>
      <c r="I6" s="215"/>
    </row>
    <row r="7" spans="1:9" s="227" customFormat="1" ht="15" customHeight="1">
      <c r="A7" s="323" t="s">
        <v>5</v>
      </c>
      <c r="B7" s="324">
        <v>6</v>
      </c>
      <c r="C7" s="216"/>
      <c r="D7" s="215"/>
      <c r="E7" s="215"/>
      <c r="F7" s="215"/>
      <c r="G7" s="215"/>
      <c r="H7" s="215"/>
      <c r="I7" s="215"/>
    </row>
    <row r="8" spans="1:9" s="227" customFormat="1" ht="12.75">
      <c r="A8" s="215"/>
      <c r="B8" s="215"/>
      <c r="C8" s="215"/>
      <c r="D8" s="215"/>
      <c r="E8" s="215"/>
      <c r="F8" s="215"/>
      <c r="G8" s="215"/>
      <c r="H8" s="215"/>
      <c r="I8" s="215"/>
    </row>
    <row r="9" spans="1:9">
      <c r="A9" s="227"/>
      <c r="B9" s="227"/>
      <c r="C9" s="227"/>
      <c r="D9" s="227"/>
      <c r="E9" s="227"/>
    </row>
  </sheetData>
  <printOptions horizontalCentered="1" verticalCentered="1"/>
  <pageMargins left="0.7" right="0.7" top="0.75" bottom="0.75" header="0.3" footer="0.3"/>
  <pageSetup paperSize="9" orientation="landscape" r:id="rId1"/>
  <headerFooter>
    <oddFooter>&amp;R&amp;P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zoomScaleNormal="100" workbookViewId="0">
      <selection activeCell="F30" sqref="F30"/>
    </sheetView>
  </sheetViews>
  <sheetFormatPr defaultRowHeight="15"/>
  <cols>
    <col min="1" max="1" width="35.7109375" customWidth="1"/>
    <col min="2" max="2" width="14.85546875" customWidth="1"/>
    <col min="3" max="3" width="14.140625" customWidth="1"/>
  </cols>
  <sheetData>
    <row r="1" spans="1:9" s="227" customFormat="1" ht="15" customHeight="1">
      <c r="A1" s="291" t="s">
        <v>494</v>
      </c>
      <c r="B1" s="215"/>
      <c r="C1" s="215"/>
      <c r="D1" s="215"/>
      <c r="E1" s="215"/>
      <c r="F1" s="215"/>
      <c r="G1" s="215"/>
      <c r="H1" s="215"/>
      <c r="I1" s="215"/>
    </row>
    <row r="2" spans="1:9" s="227" customFormat="1" ht="15" customHeight="1">
      <c r="A2" s="291"/>
      <c r="B2" s="215"/>
      <c r="C2" s="215"/>
      <c r="D2" s="215"/>
      <c r="E2" s="215"/>
      <c r="F2" s="215"/>
      <c r="G2" s="215"/>
      <c r="H2" s="215"/>
      <c r="I2" s="215"/>
    </row>
    <row r="3" spans="1:9" s="227" customFormat="1" ht="15" customHeight="1">
      <c r="A3" s="309" t="s">
        <v>40</v>
      </c>
      <c r="B3" s="293" t="s">
        <v>35</v>
      </c>
      <c r="C3" s="215"/>
      <c r="D3" s="215"/>
      <c r="E3" s="215"/>
      <c r="F3" s="215"/>
      <c r="G3" s="215"/>
      <c r="H3" s="215"/>
      <c r="I3" s="215"/>
    </row>
    <row r="4" spans="1:9" s="227" customFormat="1" ht="15" customHeight="1">
      <c r="A4" s="310" t="s">
        <v>321</v>
      </c>
      <c r="B4" s="233">
        <v>4</v>
      </c>
      <c r="C4" s="215"/>
      <c r="D4" s="215"/>
      <c r="E4" s="215"/>
      <c r="F4" s="215"/>
      <c r="G4" s="215"/>
      <c r="H4" s="215"/>
      <c r="I4" s="215"/>
    </row>
    <row r="5" spans="1:9" s="227" customFormat="1" ht="15" customHeight="1">
      <c r="A5" s="310" t="s">
        <v>322</v>
      </c>
      <c r="B5" s="233">
        <v>1</v>
      </c>
      <c r="C5" s="215"/>
      <c r="D5" s="215"/>
      <c r="E5" s="215"/>
      <c r="F5" s="215"/>
      <c r="G5" s="215"/>
      <c r="H5" s="215"/>
      <c r="I5" s="215"/>
    </row>
    <row r="6" spans="1:9" s="227" customFormat="1" ht="15" customHeight="1">
      <c r="A6" s="310" t="s">
        <v>323</v>
      </c>
      <c r="B6" s="233">
        <v>1</v>
      </c>
      <c r="C6" s="215"/>
      <c r="D6" s="215"/>
      <c r="E6" s="215"/>
      <c r="F6" s="215"/>
      <c r="G6" s="215"/>
      <c r="H6" s="215"/>
      <c r="I6" s="215"/>
    </row>
    <row r="7" spans="1:9" s="227" customFormat="1" ht="15" customHeight="1">
      <c r="A7" s="320" t="s">
        <v>5</v>
      </c>
      <c r="B7" s="235">
        <v>6</v>
      </c>
      <c r="C7" s="215"/>
      <c r="D7" s="215"/>
      <c r="E7" s="215"/>
      <c r="F7" s="215"/>
      <c r="G7" s="215"/>
      <c r="H7" s="215"/>
      <c r="I7" s="215"/>
    </row>
    <row r="8" spans="1:9">
      <c r="A8" s="215"/>
      <c r="B8" s="215"/>
      <c r="C8" s="215"/>
      <c r="D8" s="215"/>
      <c r="E8" s="215"/>
      <c r="F8" s="41"/>
      <c r="G8" s="41"/>
      <c r="H8" s="41"/>
      <c r="I8" s="41"/>
    </row>
    <row r="9" spans="1:9">
      <c r="A9" s="227"/>
      <c r="B9" s="227"/>
      <c r="C9" s="227"/>
      <c r="D9" s="227"/>
      <c r="E9" s="227"/>
    </row>
  </sheetData>
  <printOptions horizontalCentered="1" verticalCentered="1"/>
  <pageMargins left="0.7" right="0.7" top="0.75" bottom="0.75" header="0.3" footer="0.3"/>
  <pageSetup paperSize="9" orientation="landscape" r:id="rId1"/>
  <headerFooter>
    <oddFooter>&amp;R&amp;P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"/>
  <sheetViews>
    <sheetView zoomScaleNormal="100" workbookViewId="0">
      <selection activeCell="F30" sqref="F30"/>
    </sheetView>
  </sheetViews>
  <sheetFormatPr defaultRowHeight="15"/>
  <cols>
    <col min="1" max="1" width="45.7109375" customWidth="1"/>
    <col min="3" max="3" width="14" customWidth="1"/>
    <col min="12" max="12" width="10.28515625" customWidth="1"/>
  </cols>
  <sheetData>
    <row r="1" spans="1:15">
      <c r="A1" s="326" t="s">
        <v>496</v>
      </c>
      <c r="B1" s="327"/>
      <c r="C1" s="327"/>
      <c r="D1" s="1"/>
      <c r="E1" s="1"/>
      <c r="G1" s="49"/>
    </row>
    <row r="2" spans="1:15">
      <c r="A2" s="326"/>
      <c r="B2" s="327"/>
      <c r="C2" s="327"/>
      <c r="D2" s="1"/>
      <c r="E2" s="1"/>
      <c r="G2" s="49"/>
    </row>
    <row r="3" spans="1:15">
      <c r="A3" s="328" t="s">
        <v>41</v>
      </c>
      <c r="B3" s="329" t="s">
        <v>35</v>
      </c>
      <c r="C3" s="476" t="s">
        <v>12</v>
      </c>
      <c r="D3" s="1"/>
      <c r="E3" s="1"/>
      <c r="G3" s="49"/>
    </row>
    <row r="4" spans="1:15">
      <c r="A4" s="330" t="s">
        <v>286</v>
      </c>
      <c r="B4" s="331">
        <v>12</v>
      </c>
      <c r="C4" s="933">
        <v>60</v>
      </c>
      <c r="G4" s="49"/>
    </row>
    <row r="5" spans="1:15">
      <c r="A5" s="330" t="s">
        <v>287</v>
      </c>
      <c r="B5" s="331">
        <v>8</v>
      </c>
      <c r="C5" s="933">
        <v>40</v>
      </c>
      <c r="G5" s="49"/>
      <c r="L5" s="53"/>
      <c r="M5" s="53"/>
      <c r="N5" s="53"/>
      <c r="O5" s="53"/>
    </row>
    <row r="6" spans="1:15">
      <c r="A6" s="340" t="s">
        <v>5</v>
      </c>
      <c r="B6" s="339">
        <v>20</v>
      </c>
      <c r="C6" s="934">
        <v>100</v>
      </c>
      <c r="G6" s="49"/>
      <c r="L6" s="53"/>
      <c r="M6" s="56"/>
      <c r="N6" s="53"/>
      <c r="O6" s="56"/>
    </row>
    <row r="7" spans="1:15">
      <c r="A7" s="228"/>
      <c r="B7" s="228"/>
      <c r="C7" s="228"/>
      <c r="G7" s="49"/>
      <c r="N7" s="51"/>
      <c r="O7" s="51"/>
    </row>
  </sheetData>
  <sortState ref="A12:B18">
    <sortCondition descending="1" ref="B12:B18"/>
  </sortState>
  <printOptions horizontalCentered="1" verticalCentered="1"/>
  <pageMargins left="0.7" right="0.7" top="0.75" bottom="0.75" header="0.3" footer="0.3"/>
  <pageSetup paperSize="9" orientation="landscape" r:id="rId1"/>
  <headerFooter>
    <oddFooter>&amp;R&amp;P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"/>
  <sheetViews>
    <sheetView zoomScaleNormal="100" workbookViewId="0">
      <selection activeCell="F30" sqref="F30"/>
    </sheetView>
  </sheetViews>
  <sheetFormatPr defaultRowHeight="15"/>
  <cols>
    <col min="1" max="1" width="74.7109375" customWidth="1"/>
    <col min="2" max="2" width="14.7109375" customWidth="1"/>
    <col min="3" max="3" width="14" customWidth="1"/>
    <col min="12" max="12" width="10.28515625" customWidth="1"/>
  </cols>
  <sheetData>
    <row r="1" spans="1:15">
      <c r="A1" s="326" t="s">
        <v>715</v>
      </c>
      <c r="B1" s="228"/>
      <c r="C1" s="228"/>
      <c r="N1" s="51"/>
      <c r="O1" s="51"/>
    </row>
    <row r="2" spans="1:15">
      <c r="A2" s="326" t="s">
        <v>713</v>
      </c>
      <c r="B2" s="228"/>
      <c r="C2" s="228"/>
      <c r="N2" s="51"/>
      <c r="O2" s="51"/>
    </row>
    <row r="3" spans="1:15">
      <c r="A3" s="332"/>
      <c r="B3" s="228"/>
      <c r="C3" s="228"/>
      <c r="N3" s="51"/>
      <c r="O3" s="51"/>
    </row>
    <row r="4" spans="1:15">
      <c r="A4" s="328" t="s">
        <v>289</v>
      </c>
      <c r="B4" s="329" t="s">
        <v>35</v>
      </c>
      <c r="C4" s="474" t="s">
        <v>12</v>
      </c>
      <c r="N4" s="51"/>
      <c r="O4" s="51"/>
    </row>
    <row r="5" spans="1:15">
      <c r="A5" s="333" t="s">
        <v>45</v>
      </c>
      <c r="B5" s="331">
        <v>12</v>
      </c>
      <c r="C5" s="699">
        <f>+B5/12*100</f>
        <v>100</v>
      </c>
      <c r="I5" s="54"/>
      <c r="J5" s="53"/>
      <c r="K5" s="53"/>
      <c r="L5" s="53"/>
      <c r="M5" s="53"/>
      <c r="N5" s="49"/>
      <c r="O5" s="51"/>
    </row>
    <row r="6" spans="1:15">
      <c r="A6" s="333" t="s">
        <v>44</v>
      </c>
      <c r="B6" s="331">
        <v>11</v>
      </c>
      <c r="C6" s="489">
        <f t="shared" ref="C6:C11" si="0">+B6/12*100</f>
        <v>91.666666666666657</v>
      </c>
      <c r="I6" s="55"/>
      <c r="M6" s="57"/>
      <c r="N6" s="49"/>
      <c r="O6" s="51"/>
    </row>
    <row r="7" spans="1:15">
      <c r="A7" s="333" t="s">
        <v>47</v>
      </c>
      <c r="B7" s="331">
        <v>11</v>
      </c>
      <c r="C7" s="489">
        <f t="shared" si="0"/>
        <v>91.666666666666657</v>
      </c>
      <c r="I7" s="58"/>
      <c r="M7" s="51"/>
      <c r="N7" s="49"/>
      <c r="O7" s="51"/>
    </row>
    <row r="8" spans="1:15">
      <c r="A8" s="333" t="s">
        <v>48</v>
      </c>
      <c r="B8" s="331">
        <v>11</v>
      </c>
      <c r="C8" s="489">
        <f t="shared" si="0"/>
        <v>91.666666666666657</v>
      </c>
      <c r="I8" s="53"/>
      <c r="M8" s="51"/>
      <c r="N8" s="49"/>
      <c r="O8" s="51"/>
    </row>
    <row r="9" spans="1:15">
      <c r="A9" s="333" t="s">
        <v>46</v>
      </c>
      <c r="B9" s="331">
        <v>9</v>
      </c>
      <c r="C9" s="489">
        <f t="shared" si="0"/>
        <v>75</v>
      </c>
      <c r="I9" s="53"/>
      <c r="M9" s="51"/>
      <c r="N9" s="49"/>
      <c r="O9" s="60"/>
    </row>
    <row r="10" spans="1:15">
      <c r="A10" s="333" t="s">
        <v>49</v>
      </c>
      <c r="B10" s="331">
        <v>5</v>
      </c>
      <c r="C10" s="489">
        <f t="shared" si="0"/>
        <v>41.666666666666671</v>
      </c>
      <c r="I10" s="53"/>
      <c r="M10" s="51"/>
      <c r="N10" s="49"/>
    </row>
    <row r="11" spans="1:15">
      <c r="A11" s="334" t="s">
        <v>4</v>
      </c>
      <c r="B11" s="335">
        <v>2</v>
      </c>
      <c r="C11" s="470">
        <f t="shared" si="0"/>
        <v>16.666666666666664</v>
      </c>
      <c r="I11" s="53"/>
      <c r="M11" s="52"/>
      <c r="N11" s="49"/>
    </row>
    <row r="12" spans="1:15">
      <c r="A12" s="228"/>
      <c r="B12" s="228"/>
      <c r="C12" s="228"/>
      <c r="I12" s="59"/>
      <c r="J12" s="59"/>
      <c r="K12" s="50"/>
      <c r="L12" s="52"/>
      <c r="M12" s="52"/>
      <c r="N12" s="49"/>
    </row>
  </sheetData>
  <printOptions horizontalCentered="1" verticalCentered="1"/>
  <pageMargins left="0.7" right="0.7" top="0.75" bottom="0.75" header="0.3" footer="0.3"/>
  <pageSetup paperSize="9" orientation="landscape" r:id="rId1"/>
  <headerFooter>
    <oddFooter>&amp;R&amp;P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>
      <selection activeCell="F30" sqref="F30"/>
    </sheetView>
  </sheetViews>
  <sheetFormatPr defaultRowHeight="15"/>
  <sheetData>
    <row r="1" spans="1:1" ht="20.25">
      <c r="A1" s="192" t="s">
        <v>460</v>
      </c>
    </row>
  </sheetData>
  <printOptions verticalCentered="1"/>
  <pageMargins left="0.7" right="0.7" top="0.75" bottom="0.75" header="0.3" footer="0.3"/>
  <pageSetup paperSize="9" orientation="landscape" r:id="rId1"/>
  <headerFooter>
    <oddFooter>&amp;R&amp;P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zoomScaleNormal="100" workbookViewId="0">
      <selection activeCell="F30" sqref="F30"/>
    </sheetView>
  </sheetViews>
  <sheetFormatPr defaultRowHeight="15"/>
  <cols>
    <col min="1" max="1" width="46.140625" customWidth="1"/>
    <col min="3" max="3" width="14" customWidth="1"/>
    <col min="12" max="12" width="10.28515625" customWidth="1"/>
  </cols>
  <sheetData>
    <row r="1" spans="1:14">
      <c r="A1" s="326" t="s">
        <v>495</v>
      </c>
      <c r="B1" s="228"/>
      <c r="C1" s="228"/>
      <c r="I1" s="58"/>
      <c r="J1" s="53"/>
      <c r="K1" s="50"/>
      <c r="L1" s="52"/>
      <c r="M1" s="52"/>
      <c r="N1" s="49"/>
    </row>
    <row r="2" spans="1:14">
      <c r="A2" s="326"/>
      <c r="B2" s="228"/>
      <c r="C2" s="228"/>
      <c r="I2" s="58"/>
      <c r="J2" s="53"/>
      <c r="K2" s="50"/>
      <c r="L2" s="52"/>
      <c r="M2" s="52"/>
      <c r="N2" s="49"/>
    </row>
    <row r="3" spans="1:14">
      <c r="A3" s="328" t="s">
        <v>290</v>
      </c>
      <c r="B3" s="336" t="s">
        <v>35</v>
      </c>
      <c r="C3" s="325"/>
    </row>
    <row r="4" spans="1:14">
      <c r="A4" s="333" t="s">
        <v>50</v>
      </c>
      <c r="B4" s="331">
        <v>5</v>
      </c>
      <c r="C4" s="337"/>
    </row>
    <row r="5" spans="1:14">
      <c r="A5" s="333" t="s">
        <v>51</v>
      </c>
      <c r="B5" s="331">
        <v>1</v>
      </c>
      <c r="C5" s="337"/>
    </row>
    <row r="6" spans="1:14">
      <c r="A6" s="333" t="s">
        <v>52</v>
      </c>
      <c r="B6" s="331">
        <v>3</v>
      </c>
      <c r="C6" s="337"/>
    </row>
    <row r="7" spans="1:14">
      <c r="A7" s="333" t="s">
        <v>53</v>
      </c>
      <c r="B7" s="331">
        <v>3</v>
      </c>
      <c r="C7" s="337"/>
    </row>
    <row r="8" spans="1:14">
      <c r="A8" s="338" t="s">
        <v>5</v>
      </c>
      <c r="B8" s="339">
        <v>12</v>
      </c>
      <c r="C8" s="337"/>
    </row>
  </sheetData>
  <printOptions horizontalCentered="1" verticalCentered="1"/>
  <pageMargins left="0.7" right="0.7" top="0.75" bottom="0.75" header="0.3" footer="0.3"/>
  <pageSetup paperSize="9" orientation="landscape" r:id="rId1"/>
  <headerFooter>
    <oddFooter>&amp;R&amp;P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9"/>
  <sheetViews>
    <sheetView topLeftCell="A4" zoomScaleNormal="100" workbookViewId="0">
      <selection activeCell="F30" sqref="F30"/>
    </sheetView>
  </sheetViews>
  <sheetFormatPr defaultRowHeight="15"/>
  <cols>
    <col min="1" max="1" width="33.85546875" style="41" customWidth="1"/>
    <col min="2" max="2" width="22.85546875" style="41" customWidth="1"/>
    <col min="3" max="3" width="23.140625" style="41" customWidth="1"/>
  </cols>
  <sheetData>
    <row r="1" spans="1:3">
      <c r="A1" s="279" t="s">
        <v>497</v>
      </c>
      <c r="B1" s="215"/>
      <c r="C1" s="215"/>
    </row>
    <row r="2" spans="1:3">
      <c r="A2" s="215"/>
      <c r="B2" s="215"/>
      <c r="C2" s="215"/>
    </row>
    <row r="3" spans="1:3">
      <c r="A3" s="981" t="s">
        <v>222</v>
      </c>
      <c r="B3" s="989" t="s">
        <v>41</v>
      </c>
      <c r="C3" s="989"/>
    </row>
    <row r="4" spans="1:3">
      <c r="A4" s="982"/>
      <c r="B4" s="300" t="s">
        <v>42</v>
      </c>
      <c r="C4" s="300" t="s">
        <v>43</v>
      </c>
    </row>
    <row r="5" spans="1:3">
      <c r="A5" s="222" t="s">
        <v>204</v>
      </c>
      <c r="B5" s="222">
        <v>1</v>
      </c>
      <c r="C5" s="222">
        <v>0</v>
      </c>
    </row>
    <row r="6" spans="1:3">
      <c r="A6" s="222" t="s">
        <v>205</v>
      </c>
      <c r="B6" s="222">
        <v>0</v>
      </c>
      <c r="C6" s="222">
        <v>1</v>
      </c>
    </row>
    <row r="7" spans="1:3">
      <c r="A7" s="222" t="s">
        <v>217</v>
      </c>
      <c r="B7" s="222">
        <v>0</v>
      </c>
      <c r="C7" s="222">
        <v>1</v>
      </c>
    </row>
    <row r="8" spans="1:3">
      <c r="A8" s="222" t="s">
        <v>202</v>
      </c>
      <c r="B8" s="222">
        <v>0</v>
      </c>
      <c r="C8" s="222">
        <v>1</v>
      </c>
    </row>
    <row r="9" spans="1:3">
      <c r="A9" s="222" t="s">
        <v>213</v>
      </c>
      <c r="B9" s="222">
        <v>1</v>
      </c>
      <c r="C9" s="222">
        <v>0</v>
      </c>
    </row>
    <row r="10" spans="1:3">
      <c r="A10" s="222" t="s">
        <v>232</v>
      </c>
      <c r="B10" s="222">
        <v>1</v>
      </c>
      <c r="C10" s="222">
        <v>0</v>
      </c>
    </row>
    <row r="11" spans="1:3">
      <c r="A11" s="222" t="s">
        <v>555</v>
      </c>
      <c r="B11" s="222">
        <v>1</v>
      </c>
      <c r="C11" s="222">
        <v>0</v>
      </c>
    </row>
    <row r="12" spans="1:3">
      <c r="A12" s="222" t="s">
        <v>206</v>
      </c>
      <c r="B12" s="222">
        <v>1</v>
      </c>
      <c r="C12" s="222">
        <v>0</v>
      </c>
    </row>
    <row r="13" spans="1:3">
      <c r="A13" s="222" t="s">
        <v>207</v>
      </c>
      <c r="B13" s="222">
        <v>1</v>
      </c>
      <c r="C13" s="222">
        <v>0</v>
      </c>
    </row>
    <row r="14" spans="1:3">
      <c r="A14" s="222" t="s">
        <v>216</v>
      </c>
      <c r="B14" s="222">
        <v>1</v>
      </c>
      <c r="C14" s="222">
        <v>0</v>
      </c>
    </row>
    <row r="15" spans="1:3">
      <c r="A15" s="222" t="s">
        <v>214</v>
      </c>
      <c r="B15" s="222">
        <v>0</v>
      </c>
      <c r="C15" s="222">
        <v>1</v>
      </c>
    </row>
    <row r="16" spans="1:3">
      <c r="A16" s="222" t="s">
        <v>208</v>
      </c>
      <c r="B16" s="222">
        <v>0</v>
      </c>
      <c r="C16" s="222">
        <v>1</v>
      </c>
    </row>
    <row r="17" spans="1:3">
      <c r="A17" s="222" t="s">
        <v>212</v>
      </c>
      <c r="B17" s="222">
        <v>0</v>
      </c>
      <c r="C17" s="222">
        <v>1</v>
      </c>
    </row>
    <row r="18" spans="1:3">
      <c r="A18" s="222" t="s">
        <v>209</v>
      </c>
      <c r="B18" s="222">
        <v>0</v>
      </c>
      <c r="C18" s="222">
        <v>1</v>
      </c>
    </row>
    <row r="19" spans="1:3">
      <c r="A19" s="222" t="s">
        <v>215</v>
      </c>
      <c r="B19" s="222">
        <v>0</v>
      </c>
      <c r="C19" s="222">
        <v>1</v>
      </c>
    </row>
    <row r="20" spans="1:3">
      <c r="A20" s="222" t="s">
        <v>218</v>
      </c>
      <c r="B20" s="222">
        <v>1</v>
      </c>
      <c r="C20" s="222">
        <v>0</v>
      </c>
    </row>
    <row r="21" spans="1:3">
      <c r="A21" s="222" t="s">
        <v>203</v>
      </c>
      <c r="B21" s="222">
        <v>1</v>
      </c>
      <c r="C21" s="222">
        <v>0</v>
      </c>
    </row>
    <row r="22" spans="1:3">
      <c r="A22" s="222" t="s">
        <v>211</v>
      </c>
      <c r="B22" s="222">
        <v>1</v>
      </c>
      <c r="C22" s="222">
        <v>0</v>
      </c>
    </row>
    <row r="23" spans="1:3">
      <c r="A23" s="222" t="s">
        <v>210</v>
      </c>
      <c r="B23" s="222">
        <v>1</v>
      </c>
      <c r="C23" s="222">
        <v>0</v>
      </c>
    </row>
    <row r="24" spans="1:3">
      <c r="A24" s="222" t="s">
        <v>201</v>
      </c>
      <c r="B24" s="222">
        <v>1</v>
      </c>
      <c r="C24" s="222">
        <v>0</v>
      </c>
    </row>
    <row r="25" spans="1:3">
      <c r="A25" s="225" t="s">
        <v>5</v>
      </c>
      <c r="B25" s="225">
        <v>12</v>
      </c>
      <c r="C25" s="225">
        <v>8</v>
      </c>
    </row>
    <row r="26" spans="1:3">
      <c r="A26" s="222"/>
      <c r="B26" s="222"/>
      <c r="C26" s="222"/>
    </row>
    <row r="27" spans="1:3">
      <c r="A27" s="215"/>
      <c r="B27" s="215"/>
      <c r="C27" s="215"/>
    </row>
    <row r="28" spans="1:3">
      <c r="A28" s="215"/>
      <c r="B28" s="215"/>
      <c r="C28" s="215"/>
    </row>
    <row r="29" spans="1:3">
      <c r="A29" s="215"/>
      <c r="B29" s="215"/>
      <c r="C29" s="215"/>
    </row>
  </sheetData>
  <sortState ref="A5:C24">
    <sortCondition ref="A5"/>
  </sortState>
  <mergeCells count="2">
    <mergeCell ref="B3:C3"/>
    <mergeCell ref="A3:A4"/>
  </mergeCells>
  <printOptions horizontalCentered="1" verticalCentered="1"/>
  <pageMargins left="0.7" right="0.7" top="0.75" bottom="0.75" header="0.3" footer="0.3"/>
  <pageSetup paperSize="9" orientation="landscape" r:id="rId1"/>
  <headerFooter>
    <oddFooter>&amp;R&amp;P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>
      <selection activeCell="F30" sqref="F30"/>
    </sheetView>
  </sheetViews>
  <sheetFormatPr defaultRowHeight="15"/>
  <sheetData>
    <row r="1" spans="1:1" ht="20.25">
      <c r="A1" s="230" t="s">
        <v>463</v>
      </c>
    </row>
  </sheetData>
  <printOptions verticalCentered="1"/>
  <pageMargins left="0.7" right="0.7" top="0.75" bottom="0.75" header="0.3" footer="0.3"/>
  <pageSetup paperSize="9" orientation="landscape" r:id="rId1"/>
  <headerFooter>
    <oddFooter>&amp;R&amp;P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"/>
  <sheetViews>
    <sheetView zoomScaleNormal="100" workbookViewId="0">
      <selection activeCell="F30" sqref="F30"/>
    </sheetView>
  </sheetViews>
  <sheetFormatPr defaultRowHeight="15"/>
  <cols>
    <col min="1" max="1" width="49.140625" customWidth="1"/>
    <col min="2" max="2" width="16" customWidth="1"/>
    <col min="3" max="3" width="14.28515625" customWidth="1"/>
  </cols>
  <sheetData>
    <row r="1" spans="1:3">
      <c r="A1" s="363" t="s">
        <v>791</v>
      </c>
      <c r="B1" s="228"/>
      <c r="C1" s="228"/>
    </row>
    <row r="2" spans="1:3">
      <c r="A2" s="363"/>
      <c r="B2" s="228"/>
      <c r="C2" s="228"/>
    </row>
    <row r="3" spans="1:3">
      <c r="A3" s="364" t="s">
        <v>54</v>
      </c>
      <c r="B3" s="365" t="s">
        <v>35</v>
      </c>
      <c r="C3" s="367" t="s">
        <v>12</v>
      </c>
    </row>
    <row r="4" spans="1:3">
      <c r="A4" s="366" t="s">
        <v>55</v>
      </c>
      <c r="B4" s="342">
        <v>8</v>
      </c>
      <c r="C4" s="368">
        <v>38.095238095238095</v>
      </c>
    </row>
    <row r="5" spans="1:3">
      <c r="A5" s="366" t="s">
        <v>56</v>
      </c>
      <c r="B5" s="342">
        <v>13</v>
      </c>
      <c r="C5" s="368">
        <v>61.904761904761905</v>
      </c>
    </row>
    <row r="6" spans="1:3">
      <c r="A6" s="372" t="s">
        <v>5</v>
      </c>
      <c r="B6" s="357">
        <v>21</v>
      </c>
      <c r="C6" s="373">
        <v>100</v>
      </c>
    </row>
  </sheetData>
  <printOptions horizontalCentered="1" verticalCentered="1"/>
  <pageMargins left="0.7" right="0.7" top="0.75" bottom="0.75" header="0.3" footer="0.3"/>
  <pageSetup paperSize="9" orientation="landscape" r:id="rId1"/>
  <headerFooter>
    <oddFooter>&amp;R&amp;P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"/>
  <sheetViews>
    <sheetView zoomScaleNormal="100" workbookViewId="0">
      <selection activeCell="F30" sqref="F30"/>
    </sheetView>
  </sheetViews>
  <sheetFormatPr defaultRowHeight="15"/>
  <cols>
    <col min="1" max="1" width="61.85546875" customWidth="1"/>
    <col min="2" max="2" width="14.7109375" customWidth="1"/>
    <col min="3" max="3" width="16.140625" customWidth="1"/>
  </cols>
  <sheetData>
    <row r="1" spans="1:15" s="215" customFormat="1" ht="14.25" customHeight="1">
      <c r="A1" s="348" t="s">
        <v>796</v>
      </c>
      <c r="B1" s="342"/>
      <c r="C1" s="347"/>
    </row>
    <row r="2" spans="1:15" s="215" customFormat="1" ht="14.25" customHeight="1">
      <c r="A2" s="348" t="s">
        <v>716</v>
      </c>
      <c r="B2" s="342"/>
      <c r="C2" s="347"/>
    </row>
    <row r="3" spans="1:15" s="215" customFormat="1" ht="14.25" customHeight="1">
      <c r="A3" s="341"/>
      <c r="B3" s="342"/>
      <c r="C3" s="347"/>
    </row>
    <row r="4" spans="1:15" s="215" customFormat="1" ht="14.25" customHeight="1">
      <c r="A4" s="349" t="s">
        <v>67</v>
      </c>
      <c r="B4" s="350" t="s">
        <v>35</v>
      </c>
      <c r="C4" s="351" t="s">
        <v>12</v>
      </c>
    </row>
    <row r="5" spans="1:15" s="215" customFormat="1" ht="14.25" customHeight="1">
      <c r="A5" s="341" t="s">
        <v>62</v>
      </c>
      <c r="B5" s="342">
        <v>18</v>
      </c>
      <c r="C5" s="354">
        <v>86</v>
      </c>
    </row>
    <row r="6" spans="1:15" s="215" customFormat="1" ht="14.25" customHeight="1">
      <c r="A6" s="341" t="s">
        <v>57</v>
      </c>
      <c r="B6" s="342">
        <v>21</v>
      </c>
      <c r="C6" s="354">
        <v>100</v>
      </c>
    </row>
    <row r="7" spans="1:15" s="215" customFormat="1" ht="14.25" customHeight="1">
      <c r="A7" s="341" t="s">
        <v>63</v>
      </c>
      <c r="B7" s="342">
        <v>20</v>
      </c>
      <c r="C7" s="354">
        <v>95</v>
      </c>
    </row>
    <row r="8" spans="1:15" s="215" customFormat="1" ht="14.25" customHeight="1">
      <c r="A8" s="341" t="s">
        <v>64</v>
      </c>
      <c r="B8" s="342">
        <v>18</v>
      </c>
      <c r="C8" s="354">
        <v>86</v>
      </c>
    </row>
    <row r="9" spans="1:15" s="215" customFormat="1" ht="14.25" customHeight="1">
      <c r="A9" s="341" t="s">
        <v>58</v>
      </c>
      <c r="B9" s="342">
        <v>6</v>
      </c>
      <c r="C9" s="354">
        <v>29</v>
      </c>
    </row>
    <row r="10" spans="1:15" s="215" customFormat="1" ht="14.25" customHeight="1">
      <c r="A10" s="341" t="s">
        <v>59</v>
      </c>
      <c r="B10" s="342">
        <v>21</v>
      </c>
      <c r="C10" s="354">
        <v>100</v>
      </c>
    </row>
    <row r="11" spans="1:15" s="215" customFormat="1" ht="14.25" customHeight="1">
      <c r="A11" s="341" t="s">
        <v>65</v>
      </c>
      <c r="B11" s="342">
        <v>21</v>
      </c>
      <c r="C11" s="354">
        <v>100</v>
      </c>
    </row>
    <row r="12" spans="1:15" s="215" customFormat="1" ht="14.25" customHeight="1">
      <c r="A12" s="341" t="s">
        <v>66</v>
      </c>
      <c r="B12" s="342">
        <v>19</v>
      </c>
      <c r="C12" s="354">
        <v>90</v>
      </c>
    </row>
    <row r="13" spans="1:15" s="215" customFormat="1" ht="14.25" customHeight="1">
      <c r="A13" s="341" t="s">
        <v>60</v>
      </c>
      <c r="B13" s="342">
        <v>19</v>
      </c>
      <c r="C13" s="354">
        <v>90</v>
      </c>
    </row>
    <row r="14" spans="1:15" s="215" customFormat="1" ht="14.25" customHeight="1">
      <c r="A14" s="341" t="s">
        <v>61</v>
      </c>
      <c r="B14" s="342">
        <v>14</v>
      </c>
      <c r="C14" s="354">
        <v>67</v>
      </c>
    </row>
    <row r="15" spans="1:15" s="215" customFormat="1" ht="14.25" customHeight="1">
      <c r="A15" s="345" t="s">
        <v>4</v>
      </c>
      <c r="B15" s="346">
        <v>5</v>
      </c>
      <c r="C15" s="355">
        <v>24</v>
      </c>
    </row>
    <row r="16" spans="1:15" s="215" customFormat="1" ht="12.75">
      <c r="A16" s="216"/>
      <c r="B16" s="216"/>
      <c r="C16" s="216"/>
      <c r="H16" s="216"/>
      <c r="I16" s="343"/>
      <c r="J16" s="343"/>
      <c r="K16" s="343"/>
      <c r="L16" s="343"/>
      <c r="M16" s="343"/>
      <c r="N16" s="344"/>
      <c r="O16" s="216"/>
    </row>
  </sheetData>
  <printOptions horizontalCentered="1" verticalCentered="1"/>
  <pageMargins left="0.7" right="0.7" top="0.75" bottom="0.75" header="0.3" footer="0.3"/>
  <pageSetup paperSize="9" orientation="landscape" r:id="rId1"/>
  <headerFooter>
    <oddFooter>&amp;R&amp;P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zoomScaleNormal="100" workbookViewId="0">
      <selection activeCell="F30" sqref="F30"/>
    </sheetView>
  </sheetViews>
  <sheetFormatPr defaultRowHeight="15"/>
  <cols>
    <col min="1" max="1" width="65.28515625" customWidth="1"/>
    <col min="2" max="2" width="22.140625" customWidth="1"/>
    <col min="3" max="3" width="16.140625" customWidth="1"/>
  </cols>
  <sheetData>
    <row r="1" spans="1:3" s="215" customFormat="1" ht="14.25" customHeight="1">
      <c r="A1" s="348" t="s">
        <v>795</v>
      </c>
      <c r="B1" s="342"/>
      <c r="C1" s="347"/>
    </row>
    <row r="2" spans="1:3" s="215" customFormat="1" ht="14.25" customHeight="1">
      <c r="A2" s="341"/>
      <c r="B2" s="342"/>
      <c r="C2" s="347"/>
    </row>
    <row r="3" spans="1:3" s="215" customFormat="1" ht="12.75">
      <c r="A3" s="349" t="s">
        <v>246</v>
      </c>
      <c r="B3" s="352" t="s">
        <v>222</v>
      </c>
      <c r="C3" s="347"/>
    </row>
    <row r="4" spans="1:3" s="215" customFormat="1" ht="14.25" customHeight="1">
      <c r="A4" s="341" t="s">
        <v>244</v>
      </c>
      <c r="B4" s="342" t="s">
        <v>204</v>
      </c>
      <c r="C4" s="347"/>
    </row>
    <row r="5" spans="1:3" s="215" customFormat="1" ht="14.25" customHeight="1">
      <c r="A5" s="341" t="s">
        <v>242</v>
      </c>
      <c r="B5" s="342" t="s">
        <v>217</v>
      </c>
      <c r="C5" s="347"/>
    </row>
    <row r="6" spans="1:3" s="215" customFormat="1" ht="14.25" customHeight="1">
      <c r="A6" s="341" t="s">
        <v>245</v>
      </c>
      <c r="B6" s="342" t="s">
        <v>214</v>
      </c>
      <c r="C6" s="347"/>
    </row>
    <row r="7" spans="1:3" s="215" customFormat="1" ht="14.25" customHeight="1">
      <c r="A7" s="345" t="s">
        <v>243</v>
      </c>
      <c r="B7" s="346" t="s">
        <v>212</v>
      </c>
      <c r="C7" s="347"/>
    </row>
    <row r="8" spans="1:3" s="215" customFormat="1" ht="14.25" customHeight="1">
      <c r="A8" s="341"/>
      <c r="B8" s="342"/>
      <c r="C8" s="347"/>
    </row>
    <row r="9" spans="1:3" s="215" customFormat="1" ht="12.75"/>
    <row r="10" spans="1:3" s="215" customFormat="1" ht="12.75"/>
  </sheetData>
  <printOptions horizontalCentered="1" verticalCentered="1"/>
  <pageMargins left="0.7" right="0.7" top="0.75" bottom="0.75" header="0.3" footer="0.3"/>
  <pageSetup paperSize="9" orientation="landscape" r:id="rId1"/>
  <headerFooter>
    <oddFooter>&amp;R&amp;P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zoomScaleNormal="100" workbookViewId="0">
      <selection activeCell="F30" sqref="F30"/>
    </sheetView>
  </sheetViews>
  <sheetFormatPr defaultRowHeight="15"/>
  <cols>
    <col min="1" max="1" width="44.140625" customWidth="1"/>
    <col min="2" max="2" width="14.7109375" customWidth="1"/>
    <col min="3" max="3" width="17.28515625" customWidth="1"/>
  </cols>
  <sheetData>
    <row r="1" spans="1:3" s="215" customFormat="1" ht="14.25" customHeight="1">
      <c r="A1" s="348" t="s">
        <v>794</v>
      </c>
      <c r="B1" s="342"/>
      <c r="C1" s="347"/>
    </row>
    <row r="2" spans="1:3" s="215" customFormat="1" ht="14.25" customHeight="1">
      <c r="A2" s="348" t="s">
        <v>498</v>
      </c>
      <c r="B2" s="342"/>
      <c r="C2" s="347"/>
    </row>
    <row r="3" spans="1:3" s="215" customFormat="1" ht="14.25" customHeight="1">
      <c r="A3" s="341"/>
      <c r="B3" s="342"/>
      <c r="C3" s="347"/>
    </row>
    <row r="4" spans="1:3" s="215" customFormat="1" ht="14.25" customHeight="1">
      <c r="A4" s="349" t="s">
        <v>69</v>
      </c>
      <c r="B4" s="350" t="s">
        <v>35</v>
      </c>
      <c r="C4" s="353" t="s">
        <v>12</v>
      </c>
    </row>
    <row r="5" spans="1:3" s="215" customFormat="1" ht="14.25" customHeight="1">
      <c r="A5" s="341" t="s">
        <v>324</v>
      </c>
      <c r="B5" s="342">
        <v>10</v>
      </c>
      <c r="C5" s="354">
        <v>52.631578947368418</v>
      </c>
    </row>
    <row r="6" spans="1:3" s="215" customFormat="1" ht="14.25" customHeight="1">
      <c r="A6" s="341" t="s">
        <v>325</v>
      </c>
      <c r="B6" s="342">
        <v>9</v>
      </c>
      <c r="C6" s="354">
        <v>47.368421052631582</v>
      </c>
    </row>
    <row r="7" spans="1:3" s="215" customFormat="1" ht="14.25" customHeight="1">
      <c r="A7" s="356" t="s">
        <v>5</v>
      </c>
      <c r="B7" s="357">
        <v>19</v>
      </c>
      <c r="C7" s="358">
        <v>100</v>
      </c>
    </row>
    <row r="8" spans="1:3" s="215" customFormat="1" ht="14.25" customHeight="1">
      <c r="A8" s="341"/>
      <c r="B8" s="342"/>
      <c r="C8" s="347"/>
    </row>
    <row r="9" spans="1:3" s="215" customFormat="1" ht="12.75"/>
    <row r="10" spans="1:3" s="215" customFormat="1" ht="12.75"/>
  </sheetData>
  <printOptions horizontalCentered="1" verticalCentered="1"/>
  <pageMargins left="0.7" right="0.7" top="0.75" bottom="0.75" header="0.3" footer="0.3"/>
  <pageSetup paperSize="9" orientation="landscape" r:id="rId1"/>
  <headerFooter>
    <oddFooter>&amp;R&amp;P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"/>
  <sheetViews>
    <sheetView zoomScaleNormal="100" workbookViewId="0">
      <selection activeCell="F30" sqref="F30"/>
    </sheetView>
  </sheetViews>
  <sheetFormatPr defaultRowHeight="15"/>
  <cols>
    <col min="1" max="1" width="64.85546875" customWidth="1"/>
  </cols>
  <sheetData>
    <row r="1" spans="1:3" s="227" customFormat="1" ht="15.75" customHeight="1">
      <c r="A1" s="319" t="s">
        <v>793</v>
      </c>
    </row>
    <row r="2" spans="1:3" s="227" customFormat="1" ht="15.75" customHeight="1">
      <c r="A2" s="319" t="s">
        <v>797</v>
      </c>
    </row>
    <row r="3" spans="1:3" s="227" customFormat="1" ht="15.75" customHeight="1">
      <c r="A3" s="319"/>
    </row>
    <row r="4" spans="1:3" s="215" customFormat="1" ht="15.75" customHeight="1">
      <c r="A4" s="214" t="s">
        <v>79</v>
      </c>
      <c r="B4" s="232" t="s">
        <v>35</v>
      </c>
      <c r="C4" s="272" t="s">
        <v>12</v>
      </c>
    </row>
    <row r="5" spans="1:3" s="215" customFormat="1" ht="15.75" customHeight="1">
      <c r="A5" s="284" t="s">
        <v>70</v>
      </c>
      <c r="B5" s="233">
        <v>19</v>
      </c>
      <c r="C5" s="359">
        <v>90</v>
      </c>
    </row>
    <row r="6" spans="1:3" s="215" customFormat="1" ht="15.75" customHeight="1">
      <c r="A6" s="284" t="s">
        <v>71</v>
      </c>
      <c r="B6" s="233">
        <v>18</v>
      </c>
      <c r="C6" s="359">
        <v>86</v>
      </c>
    </row>
    <row r="7" spans="1:3" s="215" customFormat="1" ht="15.75" customHeight="1">
      <c r="A7" s="284" t="s">
        <v>72</v>
      </c>
      <c r="B7" s="233">
        <v>8</v>
      </c>
      <c r="C7" s="359">
        <v>38</v>
      </c>
    </row>
    <row r="8" spans="1:3" s="215" customFormat="1" ht="15.75" customHeight="1">
      <c r="A8" s="284" t="s">
        <v>73</v>
      </c>
      <c r="B8" s="233">
        <v>19</v>
      </c>
      <c r="C8" s="359">
        <v>90</v>
      </c>
    </row>
    <row r="9" spans="1:3" s="215" customFormat="1" ht="15.75" customHeight="1">
      <c r="A9" s="284" t="s">
        <v>74</v>
      </c>
      <c r="B9" s="233">
        <v>11</v>
      </c>
      <c r="C9" s="359">
        <v>52</v>
      </c>
    </row>
    <row r="10" spans="1:3" s="215" customFormat="1" ht="15.75" customHeight="1">
      <c r="A10" s="284" t="s">
        <v>75</v>
      </c>
      <c r="B10" s="233">
        <v>21</v>
      </c>
      <c r="C10" s="359">
        <v>100</v>
      </c>
    </row>
    <row r="11" spans="1:3" s="215" customFormat="1" ht="15.75" customHeight="1">
      <c r="A11" s="284" t="s">
        <v>76</v>
      </c>
      <c r="B11" s="233">
        <v>17</v>
      </c>
      <c r="C11" s="359">
        <v>81</v>
      </c>
    </row>
    <row r="12" spans="1:3" s="215" customFormat="1" ht="15.75" customHeight="1">
      <c r="A12" s="284" t="s">
        <v>77</v>
      </c>
      <c r="B12" s="233">
        <v>19</v>
      </c>
      <c r="C12" s="359">
        <v>90</v>
      </c>
    </row>
    <row r="13" spans="1:3" s="215" customFormat="1" ht="15.75" customHeight="1">
      <c r="A13" s="285" t="s">
        <v>78</v>
      </c>
      <c r="B13" s="300">
        <v>13</v>
      </c>
      <c r="C13" s="360">
        <v>62</v>
      </c>
    </row>
    <row r="14" spans="1:3" s="215" customFormat="1" ht="15.75" customHeight="1">
      <c r="A14" s="284"/>
      <c r="B14" s="233"/>
      <c r="C14" s="359"/>
    </row>
  </sheetData>
  <printOptions horizontalCentered="1" verticalCentered="1"/>
  <pageMargins left="0.7" right="0.7" top="0.75" bottom="0.75" header="0.3" footer="0.3"/>
  <pageSetup paperSize="9" orientation="landscape" r:id="rId1"/>
  <headerFooter>
    <oddFooter>&amp;R&amp;P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zoomScaleNormal="100" workbookViewId="0">
      <selection activeCell="F30" sqref="F30"/>
    </sheetView>
  </sheetViews>
  <sheetFormatPr defaultRowHeight="15"/>
  <cols>
    <col min="1" max="1" width="49.140625" customWidth="1"/>
    <col min="2" max="2" width="16" customWidth="1"/>
    <col min="3" max="3" width="14.28515625" customWidth="1"/>
  </cols>
  <sheetData>
    <row r="1" spans="1:3" s="215" customFormat="1" ht="15.75" customHeight="1">
      <c r="A1" s="302" t="s">
        <v>792</v>
      </c>
      <c r="B1" s="234"/>
      <c r="C1" s="580"/>
    </row>
    <row r="2" spans="1:3" s="215" customFormat="1" ht="15.75" customHeight="1">
      <c r="A2" s="302" t="s">
        <v>499</v>
      </c>
      <c r="B2" s="234"/>
      <c r="C2" s="580"/>
    </row>
    <row r="3" spans="1:3" s="215" customFormat="1" ht="15.75" customHeight="1">
      <c r="A3" s="302"/>
      <c r="B3" s="234"/>
      <c r="C3" s="580"/>
    </row>
    <row r="4" spans="1:3" s="215" customFormat="1" ht="15.75" customHeight="1">
      <c r="A4" s="214" t="s">
        <v>291</v>
      </c>
      <c r="B4" s="232" t="s">
        <v>35</v>
      </c>
      <c r="C4" s="272" t="s">
        <v>12</v>
      </c>
    </row>
    <row r="5" spans="1:3" s="215" customFormat="1" ht="15.75" customHeight="1">
      <c r="A5" s="904" t="s">
        <v>10</v>
      </c>
      <c r="B5" s="234">
        <v>6</v>
      </c>
      <c r="C5" s="361">
        <v>33.333333333333336</v>
      </c>
    </row>
    <row r="6" spans="1:3" s="215" customFormat="1" ht="15.75" customHeight="1">
      <c r="A6" s="904" t="s">
        <v>9</v>
      </c>
      <c r="B6" s="234">
        <v>12</v>
      </c>
      <c r="C6" s="361">
        <v>66.666666666666671</v>
      </c>
    </row>
    <row r="7" spans="1:3" s="215" customFormat="1" ht="15.75" customHeight="1">
      <c r="A7" s="905" t="s">
        <v>5</v>
      </c>
      <c r="B7" s="235">
        <v>18</v>
      </c>
      <c r="C7" s="362">
        <v>100</v>
      </c>
    </row>
  </sheetData>
  <printOptions horizontalCentered="1" verticalCentered="1"/>
  <pageMargins left="0.7" right="0.7" top="0.75" bottom="0.75" header="0.3" footer="0.3"/>
  <pageSetup paperSize="9" orientation="landscape" r:id="rId1"/>
  <headerFooter>
    <oddFooter>&amp;R&amp;P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"/>
  <sheetViews>
    <sheetView zoomScaleNormal="100" workbookViewId="0">
      <selection activeCell="F30" sqref="F30"/>
    </sheetView>
  </sheetViews>
  <sheetFormatPr defaultRowHeight="15"/>
  <cols>
    <col min="1" max="1" width="51.140625" customWidth="1"/>
    <col min="2" max="2" width="21.5703125" customWidth="1"/>
    <col min="3" max="3" width="11.5703125" customWidth="1"/>
    <col min="9" max="9" width="23.5703125" customWidth="1"/>
  </cols>
  <sheetData>
    <row r="1" spans="1:2" s="228" customFormat="1" ht="15.75" customHeight="1">
      <c r="A1" s="316" t="s">
        <v>754</v>
      </c>
      <c r="B1" s="222"/>
    </row>
    <row r="2" spans="1:2" s="228" customFormat="1" ht="15.75" customHeight="1">
      <c r="A2" s="316" t="s">
        <v>500</v>
      </c>
      <c r="B2" s="222"/>
    </row>
    <row r="3" spans="1:2" s="228" customFormat="1" ht="15.75" customHeight="1">
      <c r="A3" s="222"/>
      <c r="B3" s="222"/>
    </row>
    <row r="4" spans="1:2" s="228" customFormat="1" ht="15.75" customHeight="1">
      <c r="A4" s="221" t="s">
        <v>240</v>
      </c>
      <c r="B4" s="232" t="s">
        <v>35</v>
      </c>
    </row>
    <row r="5" spans="1:2" s="228" customFormat="1" ht="15.75" customHeight="1">
      <c r="A5" s="223" t="s">
        <v>213</v>
      </c>
      <c r="B5" s="223">
        <v>1</v>
      </c>
    </row>
    <row r="6" spans="1:2" s="228" customFormat="1" ht="15.75" customHeight="1">
      <c r="A6" s="223" t="s">
        <v>232</v>
      </c>
      <c r="B6" s="223">
        <v>1</v>
      </c>
    </row>
    <row r="7" spans="1:2" s="228" customFormat="1" ht="15.75" customHeight="1">
      <c r="A7" s="223" t="s">
        <v>555</v>
      </c>
      <c r="B7" s="223">
        <v>1</v>
      </c>
    </row>
    <row r="8" spans="1:2" s="228" customFormat="1" ht="15.75" customHeight="1">
      <c r="A8" s="223" t="s">
        <v>206</v>
      </c>
      <c r="B8" s="223">
        <v>1</v>
      </c>
    </row>
    <row r="9" spans="1:2" s="228" customFormat="1" ht="15.75" customHeight="1">
      <c r="A9" s="223" t="s">
        <v>207</v>
      </c>
      <c r="B9" s="223">
        <v>1</v>
      </c>
    </row>
    <row r="10" spans="1:2" s="228" customFormat="1" ht="15.75" customHeight="1">
      <c r="A10" s="223" t="s">
        <v>208</v>
      </c>
      <c r="B10" s="223">
        <v>1</v>
      </c>
    </row>
    <row r="11" spans="1:2" s="228" customFormat="1" ht="15.75" customHeight="1">
      <c r="A11" s="223" t="s">
        <v>219</v>
      </c>
      <c r="B11" s="223">
        <v>1</v>
      </c>
    </row>
    <row r="12" spans="1:2" s="228" customFormat="1" ht="15.75" customHeight="1">
      <c r="A12" s="223" t="s">
        <v>209</v>
      </c>
      <c r="B12" s="223">
        <v>1</v>
      </c>
    </row>
    <row r="13" spans="1:2" s="228" customFormat="1" ht="15.75" customHeight="1">
      <c r="A13" s="225" t="s">
        <v>5</v>
      </c>
      <c r="B13" s="225">
        <v>8</v>
      </c>
    </row>
    <row r="14" spans="1:2" ht="15.75" customHeight="1"/>
  </sheetData>
  <printOptions horizontalCentered="1" verticalCentered="1"/>
  <pageMargins left="0.7" right="0.7" top="0.75" bottom="0.75" header="0.3" footer="0.3"/>
  <pageSetup paperSize="9" orientation="landscape" r:id="rId1"/>
  <headerFooter>
    <oddFooter>&amp;R&amp;P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>
      <selection activeCell="F30" sqref="F30"/>
    </sheetView>
  </sheetViews>
  <sheetFormatPr defaultRowHeight="15"/>
  <sheetData>
    <row r="1" spans="1:1" ht="20.25">
      <c r="A1" s="230" t="s">
        <v>461</v>
      </c>
    </row>
  </sheetData>
  <printOptions verticalCentered="1"/>
  <pageMargins left="0.7" right="0.7" top="0.75" bottom="0.75" header="0.3" footer="0.3"/>
  <pageSetup paperSize="9" orientation="landscape" r:id="rId1"/>
  <headerFooter>
    <oddFooter>&amp;R&amp;P</oddFooter>
  </headerFooter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8"/>
  <sheetViews>
    <sheetView zoomScaleNormal="100" workbookViewId="0">
      <selection activeCell="F30" sqref="F30"/>
    </sheetView>
  </sheetViews>
  <sheetFormatPr defaultRowHeight="15"/>
  <cols>
    <col min="1" max="1" width="41.5703125" customWidth="1"/>
    <col min="2" max="2" width="18.85546875" customWidth="1"/>
    <col min="3" max="3" width="18" customWidth="1"/>
    <col min="14" max="14" width="15.85546875" customWidth="1"/>
    <col min="15" max="15" width="17.85546875" customWidth="1"/>
    <col min="16" max="16" width="16.7109375" customWidth="1"/>
  </cols>
  <sheetData>
    <row r="1" spans="1:3">
      <c r="A1" s="316" t="s">
        <v>717</v>
      </c>
      <c r="B1" s="222"/>
      <c r="C1" s="222"/>
    </row>
    <row r="2" spans="1:3">
      <c r="A2" s="316" t="s">
        <v>503</v>
      </c>
      <c r="B2" s="222"/>
      <c r="C2" s="222"/>
    </row>
    <row r="3" spans="1:3">
      <c r="A3" s="263"/>
      <c r="B3" s="222"/>
      <c r="C3" s="222"/>
    </row>
    <row r="4" spans="1:3" ht="26.25">
      <c r="A4" s="221" t="s">
        <v>222</v>
      </c>
      <c r="B4" s="236" t="s">
        <v>501</v>
      </c>
      <c r="C4" s="236" t="s">
        <v>502</v>
      </c>
    </row>
    <row r="5" spans="1:3">
      <c r="A5" s="222" t="s">
        <v>204</v>
      </c>
      <c r="B5" s="233">
        <v>0</v>
      </c>
      <c r="C5" s="233">
        <v>1</v>
      </c>
    </row>
    <row r="6" spans="1:3" s="178" customFormat="1">
      <c r="A6" s="265" t="s">
        <v>205</v>
      </c>
      <c r="B6" s="290">
        <v>1</v>
      </c>
      <c r="C6" s="290">
        <v>1</v>
      </c>
    </row>
    <row r="7" spans="1:3" s="178" customFormat="1">
      <c r="A7" s="265" t="s">
        <v>217</v>
      </c>
      <c r="B7" s="290">
        <v>0</v>
      </c>
      <c r="C7" s="290">
        <v>1</v>
      </c>
    </row>
    <row r="8" spans="1:3" s="178" customFormat="1">
      <c r="A8" s="265" t="s">
        <v>202</v>
      </c>
      <c r="B8" s="290">
        <v>0</v>
      </c>
      <c r="C8" s="290">
        <v>0</v>
      </c>
    </row>
    <row r="9" spans="1:3" s="178" customFormat="1">
      <c r="A9" s="265" t="s">
        <v>213</v>
      </c>
      <c r="B9" s="290">
        <v>0</v>
      </c>
      <c r="C9" s="290">
        <v>0</v>
      </c>
    </row>
    <row r="10" spans="1:3" s="178" customFormat="1">
      <c r="A10" s="265" t="s">
        <v>232</v>
      </c>
      <c r="B10" s="290">
        <v>0</v>
      </c>
      <c r="C10" s="290">
        <v>1</v>
      </c>
    </row>
    <row r="11" spans="1:3" s="178" customFormat="1">
      <c r="A11" s="265" t="s">
        <v>555</v>
      </c>
      <c r="B11" s="290">
        <v>0</v>
      </c>
      <c r="C11" s="290">
        <v>1</v>
      </c>
    </row>
    <row r="12" spans="1:3" s="178" customFormat="1">
      <c r="A12" s="265" t="s">
        <v>206</v>
      </c>
      <c r="B12" s="290" t="s">
        <v>241</v>
      </c>
      <c r="C12" s="290">
        <v>1</v>
      </c>
    </row>
    <row r="13" spans="1:3" s="178" customFormat="1">
      <c r="A13" s="265" t="s">
        <v>207</v>
      </c>
      <c r="B13" s="290">
        <v>1</v>
      </c>
      <c r="C13" s="290">
        <v>1</v>
      </c>
    </row>
    <row r="14" spans="1:3" s="178" customFormat="1">
      <c r="A14" s="265" t="s">
        <v>216</v>
      </c>
      <c r="B14" s="290">
        <v>0</v>
      </c>
      <c r="C14" s="290">
        <v>0</v>
      </c>
    </row>
    <row r="15" spans="1:3" s="178" customFormat="1">
      <c r="A15" s="265" t="s">
        <v>214</v>
      </c>
      <c r="B15" s="290">
        <v>0</v>
      </c>
      <c r="C15" s="290">
        <v>1</v>
      </c>
    </row>
    <row r="16" spans="1:3" s="178" customFormat="1">
      <c r="A16" s="265" t="s">
        <v>208</v>
      </c>
      <c r="B16" s="290">
        <v>1</v>
      </c>
      <c r="C16" s="290">
        <v>1</v>
      </c>
    </row>
    <row r="17" spans="1:3" s="178" customFormat="1">
      <c r="A17" s="265" t="s">
        <v>212</v>
      </c>
      <c r="B17" s="290">
        <v>0</v>
      </c>
      <c r="C17" s="290">
        <v>1</v>
      </c>
    </row>
    <row r="18" spans="1:3" s="178" customFormat="1">
      <c r="A18" s="265" t="s">
        <v>219</v>
      </c>
      <c r="B18" s="290">
        <v>0</v>
      </c>
      <c r="C18" s="290">
        <v>1</v>
      </c>
    </row>
    <row r="19" spans="1:3" s="178" customFormat="1">
      <c r="A19" s="265" t="s">
        <v>209</v>
      </c>
      <c r="B19" s="290">
        <v>0</v>
      </c>
      <c r="C19" s="290">
        <v>0</v>
      </c>
    </row>
    <row r="20" spans="1:3" s="178" customFormat="1">
      <c r="A20" s="265" t="s">
        <v>215</v>
      </c>
      <c r="B20" s="290">
        <v>0</v>
      </c>
      <c r="C20" s="290">
        <v>0</v>
      </c>
    </row>
    <row r="21" spans="1:3" s="178" customFormat="1">
      <c r="A21" s="265" t="s">
        <v>218</v>
      </c>
      <c r="B21" s="290">
        <v>0</v>
      </c>
      <c r="C21" s="290">
        <v>0</v>
      </c>
    </row>
    <row r="22" spans="1:3" s="178" customFormat="1">
      <c r="A22" s="265" t="s">
        <v>203</v>
      </c>
      <c r="B22" s="290">
        <v>1</v>
      </c>
      <c r="C22" s="290">
        <v>1</v>
      </c>
    </row>
    <row r="23" spans="1:3" s="178" customFormat="1">
      <c r="A23" s="265" t="s">
        <v>211</v>
      </c>
      <c r="B23" s="290">
        <v>0</v>
      </c>
      <c r="C23" s="290">
        <v>1</v>
      </c>
    </row>
    <row r="24" spans="1:3" s="178" customFormat="1">
      <c r="A24" s="265" t="s">
        <v>210</v>
      </c>
      <c r="B24" s="290">
        <v>1</v>
      </c>
      <c r="C24" s="290">
        <v>1</v>
      </c>
    </row>
    <row r="25" spans="1:3" s="178" customFormat="1">
      <c r="A25" s="265" t="s">
        <v>201</v>
      </c>
      <c r="B25" s="290">
        <v>1</v>
      </c>
      <c r="C25" s="290">
        <v>0</v>
      </c>
    </row>
    <row r="26" spans="1:3" s="178" customFormat="1">
      <c r="A26" s="374" t="s">
        <v>5</v>
      </c>
      <c r="B26" s="375">
        <v>6</v>
      </c>
      <c r="C26" s="375">
        <v>14</v>
      </c>
    </row>
    <row r="28" spans="1:3">
      <c r="A28" s="172"/>
    </row>
  </sheetData>
  <printOptions horizontalCentered="1" verticalCentered="1"/>
  <pageMargins left="0.7" right="0.7" top="0.75" bottom="0.75" header="0.3" footer="0.3"/>
  <pageSetup paperSize="9" orientation="landscape" r:id="rId1"/>
  <headerFooter>
    <oddFooter>&amp;R&amp;P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"/>
  <sheetViews>
    <sheetView zoomScaleNormal="100" workbookViewId="0">
      <selection activeCell="F30" sqref="F30"/>
    </sheetView>
  </sheetViews>
  <sheetFormatPr defaultRowHeight="15"/>
  <cols>
    <col min="1" max="1" width="49.140625" customWidth="1"/>
    <col min="2" max="2" width="16.7109375" customWidth="1"/>
    <col min="3" max="3" width="15.42578125" customWidth="1"/>
    <col min="14" max="14" width="15.85546875" customWidth="1"/>
    <col min="15" max="15" width="17.85546875" customWidth="1"/>
    <col min="16" max="16" width="16.7109375" customWidth="1"/>
  </cols>
  <sheetData>
    <row r="1" spans="1:3">
      <c r="A1" s="314" t="s">
        <v>504</v>
      </c>
      <c r="B1" s="376"/>
      <c r="C1" s="376"/>
    </row>
    <row r="2" spans="1:3">
      <c r="A2" s="314" t="s">
        <v>505</v>
      </c>
      <c r="B2" s="376"/>
      <c r="C2" s="376"/>
    </row>
    <row r="3" spans="1:3">
      <c r="A3" s="314"/>
      <c r="B3" s="376"/>
      <c r="C3" s="376"/>
    </row>
    <row r="4" spans="1:3">
      <c r="A4" s="220" t="s">
        <v>329</v>
      </c>
      <c r="B4" s="389" t="s">
        <v>35</v>
      </c>
      <c r="C4" s="394" t="s">
        <v>12</v>
      </c>
    </row>
    <row r="5" spans="1:3">
      <c r="A5" s="209" t="s">
        <v>326</v>
      </c>
      <c r="B5" s="205">
        <v>16</v>
      </c>
      <c r="C5" s="927">
        <v>76.19047619047619</v>
      </c>
    </row>
    <row r="6" spans="1:3">
      <c r="A6" s="209" t="s">
        <v>327</v>
      </c>
      <c r="B6" s="205">
        <v>3</v>
      </c>
      <c r="C6" s="927">
        <v>14.285714285714286</v>
      </c>
    </row>
    <row r="7" spans="1:3">
      <c r="A7" s="209" t="s">
        <v>328</v>
      </c>
      <c r="B7" s="205">
        <v>2</v>
      </c>
      <c r="C7" s="927">
        <v>9.5238095238095237</v>
      </c>
    </row>
    <row r="8" spans="1:3">
      <c r="A8" s="377" t="s">
        <v>5</v>
      </c>
      <c r="B8" s="212">
        <v>21</v>
      </c>
      <c r="C8" s="928">
        <v>100</v>
      </c>
    </row>
  </sheetData>
  <printOptions horizontalCentered="1" verticalCentered="1"/>
  <pageMargins left="0.7" right="0.7" top="0.75" bottom="0.75" header="0.3" footer="0.3"/>
  <pageSetup paperSize="9" orientation="landscape" r:id="rId1"/>
  <headerFooter>
    <oddFooter>&amp;R&amp;P</oddFooter>
  </headerFooter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zoomScaleNormal="100" workbookViewId="0">
      <selection activeCell="F30" sqref="F30"/>
    </sheetView>
  </sheetViews>
  <sheetFormatPr defaultRowHeight="15"/>
  <cols>
    <col min="1" max="1" width="47.140625" customWidth="1"/>
    <col min="2" max="2" width="13.28515625" style="10" customWidth="1"/>
    <col min="3" max="3" width="12.7109375" style="10" customWidth="1"/>
  </cols>
  <sheetData>
    <row r="1" spans="1:13" ht="15" customHeight="1">
      <c r="A1" s="314" t="s">
        <v>506</v>
      </c>
      <c r="B1" s="376"/>
      <c r="C1" s="376"/>
    </row>
    <row r="2" spans="1:13" ht="15" customHeight="1">
      <c r="A2" s="314" t="s">
        <v>507</v>
      </c>
      <c r="B2" s="376"/>
      <c r="C2" s="376"/>
    </row>
    <row r="3" spans="1:13" ht="15" customHeight="1">
      <c r="A3" s="314"/>
      <c r="B3" s="376"/>
      <c r="C3" s="376"/>
    </row>
    <row r="4" spans="1:13" ht="15" customHeight="1">
      <c r="A4" s="861" t="s">
        <v>330</v>
      </c>
      <c r="B4" s="389" t="s">
        <v>35</v>
      </c>
      <c r="C4" s="394" t="s">
        <v>12</v>
      </c>
      <c r="K4" s="3"/>
      <c r="L4" s="3"/>
      <c r="M4" s="3"/>
    </row>
    <row r="5" spans="1:13" ht="15" customHeight="1">
      <c r="A5" s="209" t="s">
        <v>326</v>
      </c>
      <c r="B5" s="205">
        <v>15</v>
      </c>
      <c r="C5" s="927">
        <v>71.428571428571431</v>
      </c>
      <c r="J5" s="69"/>
    </row>
    <row r="6" spans="1:13" ht="15" customHeight="1">
      <c r="A6" s="209" t="s">
        <v>328</v>
      </c>
      <c r="B6" s="205">
        <v>4</v>
      </c>
      <c r="C6" s="927">
        <v>19.047619047619047</v>
      </c>
      <c r="J6" s="70"/>
    </row>
    <row r="7" spans="1:13" ht="15" customHeight="1">
      <c r="A7" s="209" t="s">
        <v>331</v>
      </c>
      <c r="B7" s="205">
        <v>1</v>
      </c>
      <c r="C7" s="927">
        <v>4.7619047619047619</v>
      </c>
      <c r="J7" s="3"/>
      <c r="M7" s="3"/>
    </row>
    <row r="8" spans="1:13" ht="15" customHeight="1">
      <c r="A8" s="209" t="s">
        <v>327</v>
      </c>
      <c r="B8" s="205">
        <v>1</v>
      </c>
      <c r="C8" s="927">
        <v>4.7619047619047619</v>
      </c>
      <c r="J8" s="3"/>
      <c r="L8" s="69"/>
    </row>
    <row r="9" spans="1:13" s="89" customFormat="1" ht="15" customHeight="1">
      <c r="A9" s="377" t="s">
        <v>5</v>
      </c>
      <c r="B9" s="212">
        <v>21</v>
      </c>
      <c r="C9" s="928">
        <v>100</v>
      </c>
      <c r="J9" s="169"/>
      <c r="L9" s="170"/>
    </row>
    <row r="10" spans="1:13">
      <c r="J10" s="3"/>
      <c r="L10" s="3"/>
    </row>
    <row r="11" spans="1:13">
      <c r="L11" s="3"/>
    </row>
    <row r="16" spans="1:13" ht="15.75" customHeight="1"/>
    <row r="17" spans="13:14">
      <c r="M17" s="69"/>
    </row>
    <row r="18" spans="13:14">
      <c r="M18" s="70"/>
    </row>
    <row r="19" spans="13:14" ht="15.75" customHeight="1">
      <c r="M19" s="3"/>
      <c r="N19" s="68"/>
    </row>
    <row r="20" spans="13:14">
      <c r="M20" s="3"/>
      <c r="N20" s="68"/>
    </row>
    <row r="21" spans="13:14">
      <c r="M21" s="71"/>
      <c r="N21" s="68"/>
    </row>
    <row r="22" spans="13:14">
      <c r="M22" s="70"/>
      <c r="N22" s="68"/>
    </row>
    <row r="23" spans="13:14">
      <c r="N23" s="68"/>
    </row>
  </sheetData>
  <printOptions horizontalCentered="1" verticalCentered="1"/>
  <pageMargins left="0.7" right="0.7" top="0.75" bottom="0.75" header="0.3" footer="0.3"/>
  <pageSetup paperSize="9" orientation="landscape" r:id="rId1"/>
  <headerFooter>
    <oddFooter>&amp;R&amp;P</oddFooter>
  </headerFooter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zoomScaleNormal="100" workbookViewId="0">
      <selection activeCell="F30" sqref="F30"/>
    </sheetView>
  </sheetViews>
  <sheetFormatPr defaultRowHeight="15"/>
  <cols>
    <col min="1" max="1" width="34" customWidth="1"/>
    <col min="2" max="2" width="28.28515625" customWidth="1"/>
  </cols>
  <sheetData>
    <row r="1" spans="1:3">
      <c r="A1" s="316" t="s">
        <v>733</v>
      </c>
      <c r="B1" s="222"/>
      <c r="C1" s="41"/>
    </row>
    <row r="2" spans="1:3">
      <c r="A2" s="316" t="s">
        <v>508</v>
      </c>
      <c r="B2" s="222"/>
      <c r="C2" s="41"/>
    </row>
    <row r="3" spans="1:3">
      <c r="A3" s="222"/>
      <c r="B3" s="222"/>
      <c r="C3" s="41"/>
    </row>
    <row r="4" spans="1:3">
      <c r="A4" s="221" t="s">
        <v>222</v>
      </c>
      <c r="B4" s="380" t="s">
        <v>332</v>
      </c>
      <c r="C4" s="41"/>
    </row>
    <row r="5" spans="1:3">
      <c r="A5" s="222" t="s">
        <v>216</v>
      </c>
      <c r="B5" s="379">
        <v>1</v>
      </c>
      <c r="C5" s="41"/>
    </row>
    <row r="6" spans="1:3">
      <c r="A6" s="265" t="s">
        <v>209</v>
      </c>
      <c r="B6" s="378">
        <v>1</v>
      </c>
      <c r="C6" s="153"/>
    </row>
    <row r="7" spans="1:3">
      <c r="A7" s="225" t="s">
        <v>5</v>
      </c>
      <c r="B7" s="395">
        <v>2</v>
      </c>
      <c r="C7" s="153"/>
    </row>
  </sheetData>
  <sortState ref="A5:B6">
    <sortCondition ref="A5"/>
  </sortState>
  <printOptions horizontalCentered="1" verticalCentered="1"/>
  <pageMargins left="0.7" right="0.7" top="0.75" bottom="0.75" header="0.3" footer="0.3"/>
  <pageSetup paperSize="9" orientation="landscape" r:id="rId1"/>
  <headerFooter>
    <oddFooter>&amp;R&amp;P</oddFooter>
  </headerFooter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"/>
  <sheetViews>
    <sheetView zoomScaleNormal="100" workbookViewId="0">
      <selection activeCell="F30" sqref="F30"/>
    </sheetView>
  </sheetViews>
  <sheetFormatPr defaultRowHeight="15"/>
  <cols>
    <col min="1" max="1" width="34" customWidth="1"/>
    <col min="2" max="2" width="33.140625" customWidth="1"/>
  </cols>
  <sheetData>
    <row r="1" spans="1:3">
      <c r="A1" s="316" t="s">
        <v>732</v>
      </c>
      <c r="B1" s="379"/>
      <c r="C1" s="153"/>
    </row>
    <row r="2" spans="1:3">
      <c r="A2" s="382" t="s">
        <v>509</v>
      </c>
      <c r="B2" s="233"/>
      <c r="C2" s="41"/>
    </row>
    <row r="3" spans="1:3">
      <c r="A3" s="381"/>
      <c r="B3" s="233"/>
      <c r="C3" s="41"/>
    </row>
    <row r="4" spans="1:3">
      <c r="A4" s="221" t="s">
        <v>222</v>
      </c>
      <c r="B4" s="380" t="s">
        <v>333</v>
      </c>
      <c r="C4" s="41"/>
    </row>
    <row r="5" spans="1:3">
      <c r="A5" s="222" t="s">
        <v>217</v>
      </c>
      <c r="B5" s="378">
        <v>1</v>
      </c>
      <c r="C5" s="41"/>
    </row>
    <row r="6" spans="1:3">
      <c r="A6" s="222" t="s">
        <v>207</v>
      </c>
      <c r="B6" s="378">
        <v>1</v>
      </c>
      <c r="C6" s="41"/>
    </row>
    <row r="7" spans="1:3">
      <c r="A7" s="222" t="s">
        <v>219</v>
      </c>
      <c r="B7" s="378">
        <v>1</v>
      </c>
      <c r="C7" s="41"/>
    </row>
    <row r="8" spans="1:3">
      <c r="A8" s="265" t="s">
        <v>209</v>
      </c>
      <c r="B8" s="378">
        <v>1</v>
      </c>
      <c r="C8" s="41"/>
    </row>
    <row r="9" spans="1:3">
      <c r="A9" s="225" t="s">
        <v>5</v>
      </c>
      <c r="B9" s="225">
        <v>4</v>
      </c>
      <c r="C9" s="154"/>
    </row>
  </sheetData>
  <sortState ref="A5:B8">
    <sortCondition ref="A5"/>
  </sortState>
  <printOptions horizontalCentered="1" verticalCentered="1"/>
  <pageMargins left="0.7" right="0.7" top="0.75" bottom="0.75" header="0.3" footer="0.3"/>
  <pageSetup paperSize="9" orientation="landscape" r:id="rId1"/>
  <headerFooter>
    <oddFooter>&amp;R&amp;P</oddFooter>
  </headerFooter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"/>
  <sheetViews>
    <sheetView zoomScaleNormal="100" workbookViewId="0">
      <selection activeCell="F30" sqref="F30"/>
    </sheetView>
  </sheetViews>
  <sheetFormatPr defaultRowHeight="15"/>
  <cols>
    <col min="1" max="1" width="41.28515625" customWidth="1"/>
    <col min="2" max="2" width="14.140625" customWidth="1"/>
    <col min="3" max="3" width="17.140625" customWidth="1"/>
    <col min="4" max="4" width="11.140625" customWidth="1"/>
    <col min="5" max="5" width="9.85546875" customWidth="1"/>
    <col min="7" max="7" width="12.28515625" customWidth="1"/>
    <col min="8" max="8" width="11" customWidth="1"/>
    <col min="10" max="10" width="26.85546875" customWidth="1"/>
  </cols>
  <sheetData>
    <row r="1" spans="1:3">
      <c r="A1" s="388" t="s">
        <v>734</v>
      </c>
      <c r="B1" s="233"/>
      <c r="C1" s="233"/>
    </row>
    <row r="2" spans="1:3">
      <c r="A2" s="388" t="s">
        <v>735</v>
      </c>
      <c r="B2" s="233"/>
      <c r="C2" s="233"/>
    </row>
    <row r="3" spans="1:3">
      <c r="A3" s="390"/>
      <c r="B3" s="233"/>
      <c r="C3" s="233"/>
    </row>
    <row r="4" spans="1:3">
      <c r="A4" s="220" t="s">
        <v>80</v>
      </c>
      <c r="B4" s="389" t="s">
        <v>35</v>
      </c>
      <c r="C4" s="210" t="s">
        <v>12</v>
      </c>
    </row>
    <row r="5" spans="1:3">
      <c r="A5" s="209" t="s">
        <v>81</v>
      </c>
      <c r="B5" s="205">
        <v>17</v>
      </c>
      <c r="C5" s="359">
        <f>+B5/20*100</f>
        <v>85</v>
      </c>
    </row>
    <row r="6" spans="1:3">
      <c r="A6" s="209" t="s">
        <v>82</v>
      </c>
      <c r="B6" s="205">
        <v>1</v>
      </c>
      <c r="C6" s="359">
        <f>+B6/20*100</f>
        <v>5</v>
      </c>
    </row>
    <row r="7" spans="1:3">
      <c r="A7" s="209" t="s">
        <v>83</v>
      </c>
      <c r="B7" s="205">
        <v>8</v>
      </c>
      <c r="C7" s="359">
        <f>+B7/20*100</f>
        <v>40</v>
      </c>
    </row>
    <row r="8" spans="1:3">
      <c r="A8" s="383" t="s">
        <v>4</v>
      </c>
      <c r="B8" s="383">
        <v>6</v>
      </c>
      <c r="C8" s="599">
        <f>+B8/20*100</f>
        <v>30</v>
      </c>
    </row>
    <row r="9" spans="1:3">
      <c r="A9" s="222"/>
      <c r="B9" s="222"/>
      <c r="C9" s="222"/>
    </row>
  </sheetData>
  <sortState ref="H9:L16">
    <sortCondition descending="1" ref="I9:I16"/>
  </sortState>
  <printOptions horizontalCentered="1" verticalCentered="1"/>
  <pageMargins left="0.7" right="0.7" top="0.75" bottom="0.75" header="0.3" footer="0.3"/>
  <pageSetup paperSize="9" orientation="landscape" r:id="rId1"/>
  <headerFooter>
    <oddFooter>&amp;R&amp;P</oddFooter>
  </headerFooter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"/>
  <sheetViews>
    <sheetView zoomScaleNormal="100" workbookViewId="0">
      <selection activeCell="F30" sqref="F30"/>
    </sheetView>
  </sheetViews>
  <sheetFormatPr defaultRowHeight="15"/>
  <cols>
    <col min="1" max="1" width="58.140625" customWidth="1"/>
    <col min="2" max="2" width="16.28515625" customWidth="1"/>
    <col min="3" max="3" width="10.85546875" customWidth="1"/>
    <col min="5" max="5" width="26.85546875" customWidth="1"/>
  </cols>
  <sheetData>
    <row r="1" spans="1:11">
      <c r="A1" s="388" t="s">
        <v>819</v>
      </c>
      <c r="B1" s="388"/>
    </row>
    <row r="2" spans="1:11">
      <c r="A2" s="388" t="s">
        <v>820</v>
      </c>
      <c r="B2" s="388"/>
    </row>
    <row r="3" spans="1:11">
      <c r="A3" s="391"/>
      <c r="B3" s="388"/>
    </row>
    <row r="4" spans="1:11">
      <c r="A4" s="889" t="s">
        <v>88</v>
      </c>
      <c r="B4" s="890" t="s">
        <v>35</v>
      </c>
      <c r="C4" s="942" t="s">
        <v>12</v>
      </c>
    </row>
    <row r="5" spans="1:11">
      <c r="A5" s="385" t="s">
        <v>84</v>
      </c>
      <c r="B5" s="222">
        <v>17</v>
      </c>
      <c r="C5" s="943">
        <f>+B5/17*100</f>
        <v>100</v>
      </c>
      <c r="E5" s="173"/>
      <c r="I5" s="76"/>
      <c r="K5" s="76"/>
    </row>
    <row r="6" spans="1:11">
      <c r="A6" s="385" t="s">
        <v>822</v>
      </c>
      <c r="B6" s="222">
        <v>12</v>
      </c>
      <c r="C6" s="944">
        <f t="shared" ref="C6:C12" si="0">+B6/17*100</f>
        <v>70.588235294117652</v>
      </c>
      <c r="E6" s="164"/>
      <c r="I6" s="76"/>
      <c r="K6" s="76"/>
    </row>
    <row r="7" spans="1:11">
      <c r="A7" s="387" t="s">
        <v>821</v>
      </c>
      <c r="B7" s="265">
        <v>9</v>
      </c>
      <c r="C7" s="944">
        <f t="shared" si="0"/>
        <v>52.941176470588239</v>
      </c>
      <c r="I7" s="76"/>
      <c r="K7" s="76"/>
    </row>
    <row r="8" spans="1:11">
      <c r="A8" s="387" t="s">
        <v>85</v>
      </c>
      <c r="B8" s="265">
        <v>8</v>
      </c>
      <c r="C8" s="944">
        <f t="shared" si="0"/>
        <v>47.058823529411761</v>
      </c>
      <c r="E8" s="173"/>
      <c r="I8" s="76"/>
      <c r="K8" s="76"/>
    </row>
    <row r="9" spans="1:11">
      <c r="A9" s="387" t="s">
        <v>86</v>
      </c>
      <c r="B9" s="265">
        <v>6</v>
      </c>
      <c r="C9" s="944">
        <f t="shared" si="0"/>
        <v>35.294117647058826</v>
      </c>
      <c r="E9" s="173"/>
      <c r="I9" s="76"/>
      <c r="K9" s="76"/>
    </row>
    <row r="10" spans="1:11">
      <c r="A10" s="265" t="s">
        <v>510</v>
      </c>
      <c r="B10" s="265">
        <v>3</v>
      </c>
      <c r="C10" s="944">
        <f t="shared" si="0"/>
        <v>17.647058823529413</v>
      </c>
      <c r="E10" s="164"/>
      <c r="I10" s="76"/>
      <c r="K10" s="76"/>
    </row>
    <row r="11" spans="1:11">
      <c r="A11" s="385" t="s">
        <v>87</v>
      </c>
      <c r="B11" s="222">
        <v>2</v>
      </c>
      <c r="C11" s="944">
        <f t="shared" si="0"/>
        <v>11.76470588235294</v>
      </c>
      <c r="E11" s="173"/>
      <c r="I11" s="76"/>
      <c r="K11" s="76"/>
    </row>
    <row r="12" spans="1:11">
      <c r="A12" s="396" t="s">
        <v>4</v>
      </c>
      <c r="B12" s="224">
        <v>3</v>
      </c>
      <c r="C12" s="945">
        <f t="shared" si="0"/>
        <v>17.647058823529413</v>
      </c>
      <c r="D12" s="151"/>
      <c r="E12" s="173"/>
      <c r="I12" s="76"/>
      <c r="K12" s="76"/>
    </row>
    <row r="13" spans="1:11">
      <c r="A13" s="387"/>
      <c r="B13" s="265"/>
      <c r="E13" s="177"/>
      <c r="F13" s="177"/>
    </row>
    <row r="14" spans="1:11">
      <c r="A14" s="398"/>
      <c r="B14" s="222"/>
    </row>
    <row r="15" spans="1:11">
      <c r="A15" s="398"/>
      <c r="B15" s="222"/>
    </row>
    <row r="16" spans="1:11">
      <c r="A16" s="222"/>
      <c r="B16" s="222"/>
    </row>
    <row r="17" spans="1:2">
      <c r="A17" s="222"/>
      <c r="B17" s="222"/>
    </row>
    <row r="18" spans="1:2">
      <c r="A18" s="222"/>
      <c r="B18" s="222"/>
    </row>
    <row r="19" spans="1:2">
      <c r="A19" s="222"/>
      <c r="B19" s="222"/>
    </row>
    <row r="20" spans="1:2">
      <c r="A20" s="222"/>
      <c r="B20" s="222"/>
    </row>
    <row r="21" spans="1:2">
      <c r="A21" s="222"/>
      <c r="B21" s="222"/>
    </row>
    <row r="22" spans="1:2">
      <c r="A22" s="215"/>
      <c r="B22" s="215"/>
    </row>
    <row r="23" spans="1:2">
      <c r="A23" s="215"/>
      <c r="B23" s="215"/>
    </row>
    <row r="24" spans="1:2">
      <c r="A24" s="215"/>
      <c r="B24" s="215"/>
    </row>
    <row r="25" spans="1:2">
      <c r="A25" s="215"/>
      <c r="B25" s="215"/>
    </row>
    <row r="26" spans="1:2">
      <c r="A26" s="215"/>
      <c r="B26" s="215"/>
    </row>
    <row r="27" spans="1:2">
      <c r="A27" s="215"/>
      <c r="B27" s="215"/>
    </row>
    <row r="28" spans="1:2">
      <c r="A28" s="215"/>
      <c r="B28" s="215"/>
    </row>
    <row r="29" spans="1:2">
      <c r="A29" s="215"/>
      <c r="B29" s="215"/>
    </row>
    <row r="30" spans="1:2">
      <c r="A30" s="215"/>
      <c r="B30" s="215"/>
    </row>
    <row r="31" spans="1:2">
      <c r="A31" s="215"/>
      <c r="B31" s="215"/>
    </row>
    <row r="32" spans="1:2">
      <c r="A32" s="215"/>
      <c r="B32" s="215"/>
    </row>
    <row r="33" spans="1:2">
      <c r="A33" s="215"/>
      <c r="B33" s="215"/>
    </row>
    <row r="34" spans="1:2">
      <c r="A34" s="215"/>
      <c r="B34" s="215"/>
    </row>
    <row r="35" spans="1:2">
      <c r="A35" s="215"/>
      <c r="B35" s="215"/>
    </row>
    <row r="36" spans="1:2">
      <c r="A36" s="215"/>
      <c r="B36" s="215"/>
    </row>
  </sheetData>
  <sortState ref="A6:B12">
    <sortCondition descending="1" ref="B6:B12"/>
  </sortState>
  <printOptions horizontalCentered="1" verticalCentered="1"/>
  <pageMargins left="0.7" right="0.7" top="0.75" bottom="0.75" header="0.3" footer="0.3"/>
  <pageSetup paperSize="9" orientation="landscape" r:id="rId1"/>
  <headerFooter>
    <oddFooter>&amp;R&amp;P</oddFooter>
  </headerFooter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8"/>
  <sheetViews>
    <sheetView zoomScaleNormal="100" workbookViewId="0">
      <selection activeCell="F30" sqref="F30"/>
    </sheetView>
  </sheetViews>
  <sheetFormatPr defaultRowHeight="15"/>
  <cols>
    <col min="1" max="1" width="46.28515625" customWidth="1"/>
    <col min="3" max="3" width="1.85546875" style="1" customWidth="1"/>
    <col min="4" max="4" width="12.5703125" customWidth="1"/>
    <col min="5" max="5" width="11.140625" customWidth="1"/>
    <col min="6" max="6" width="9.85546875" customWidth="1"/>
    <col min="8" max="8" width="12.28515625" customWidth="1"/>
    <col min="9" max="9" width="11" customWidth="1"/>
    <col min="11" max="11" width="26.85546875" customWidth="1"/>
  </cols>
  <sheetData>
    <row r="1" spans="1:17">
      <c r="A1" s="388" t="s">
        <v>818</v>
      </c>
      <c r="B1" s="388"/>
      <c r="C1" s="388"/>
      <c r="D1" s="388"/>
      <c r="E1" s="388"/>
      <c r="F1" s="222"/>
      <c r="G1" s="222"/>
      <c r="H1" s="215"/>
    </row>
    <row r="2" spans="1:17">
      <c r="A2" s="388" t="s">
        <v>798</v>
      </c>
      <c r="B2" s="388"/>
      <c r="C2" s="388"/>
      <c r="D2" s="388"/>
      <c r="E2" s="388"/>
      <c r="F2" s="222"/>
      <c r="G2" s="222"/>
      <c r="H2" s="215"/>
    </row>
    <row r="3" spans="1:17">
      <c r="A3" s="391"/>
      <c r="B3" s="391"/>
      <c r="C3" s="862"/>
      <c r="D3" s="388"/>
      <c r="E3" s="388"/>
      <c r="F3" s="222"/>
      <c r="G3" s="222"/>
      <c r="H3" s="215"/>
    </row>
    <row r="4" spans="1:17">
      <c r="A4" s="990" t="s">
        <v>88</v>
      </c>
      <c r="B4" s="992" t="s">
        <v>35</v>
      </c>
      <c r="C4" s="863"/>
      <c r="D4" s="994" t="s">
        <v>292</v>
      </c>
      <c r="E4" s="994"/>
      <c r="F4" s="994"/>
      <c r="G4" s="995" t="s">
        <v>458</v>
      </c>
      <c r="H4" s="997" t="s">
        <v>511</v>
      </c>
    </row>
    <row r="5" spans="1:17">
      <c r="A5" s="991"/>
      <c r="B5" s="993"/>
      <c r="C5" s="863"/>
      <c r="D5" s="384" t="s">
        <v>19</v>
      </c>
      <c r="E5" s="384" t="s">
        <v>20</v>
      </c>
      <c r="F5" s="384" t="s">
        <v>21</v>
      </c>
      <c r="G5" s="996"/>
      <c r="H5" s="998"/>
    </row>
    <row r="6" spans="1:17">
      <c r="A6" s="385" t="s">
        <v>84</v>
      </c>
      <c r="B6" s="222">
        <v>17</v>
      </c>
      <c r="C6" s="489"/>
      <c r="D6" s="222">
        <v>350</v>
      </c>
      <c r="E6" s="222">
        <v>543</v>
      </c>
      <c r="F6" s="392">
        <v>442.44880000000001</v>
      </c>
      <c r="G6" s="222">
        <v>193</v>
      </c>
      <c r="H6" s="386">
        <v>68.936300000000003</v>
      </c>
      <c r="K6" s="173"/>
      <c r="O6" s="76"/>
      <c r="Q6" s="76"/>
    </row>
    <row r="7" spans="1:17">
      <c r="A7" s="387" t="s">
        <v>370</v>
      </c>
      <c r="B7" s="265">
        <v>8</v>
      </c>
      <c r="C7" s="864"/>
      <c r="D7" s="265">
        <v>175</v>
      </c>
      <c r="E7" s="265">
        <v>480</v>
      </c>
      <c r="F7" s="393">
        <v>276.875</v>
      </c>
      <c r="G7" s="265">
        <v>305</v>
      </c>
      <c r="H7" s="386">
        <v>98.232140000000001</v>
      </c>
      <c r="K7" s="164"/>
      <c r="O7" s="76"/>
      <c r="Q7" s="76"/>
    </row>
    <row r="8" spans="1:17">
      <c r="A8" s="265" t="s">
        <v>510</v>
      </c>
      <c r="B8" s="265">
        <v>3</v>
      </c>
      <c r="C8" s="864"/>
      <c r="D8" s="265">
        <v>350</v>
      </c>
      <c r="E8" s="265">
        <v>500</v>
      </c>
      <c r="F8" s="393">
        <v>400</v>
      </c>
      <c r="G8" s="265">
        <v>150</v>
      </c>
      <c r="H8" s="386">
        <v>86.602540000000005</v>
      </c>
      <c r="O8" s="76"/>
      <c r="Q8" s="76"/>
    </row>
    <row r="9" spans="1:17">
      <c r="A9" s="387" t="s">
        <v>85</v>
      </c>
      <c r="B9" s="265">
        <v>8</v>
      </c>
      <c r="C9" s="864"/>
      <c r="D9" s="265">
        <v>350</v>
      </c>
      <c r="E9" s="393">
        <v>696.7</v>
      </c>
      <c r="F9" s="393">
        <v>538.74879999999996</v>
      </c>
      <c r="G9" s="393">
        <v>346.7</v>
      </c>
      <c r="H9" s="386">
        <v>115.55485</v>
      </c>
      <c r="K9" s="173"/>
      <c r="O9" s="76"/>
      <c r="Q9" s="76"/>
    </row>
    <row r="10" spans="1:17">
      <c r="A10" s="387" t="s">
        <v>86</v>
      </c>
      <c r="B10" s="265">
        <v>6</v>
      </c>
      <c r="C10" s="864"/>
      <c r="D10" s="265">
        <v>200</v>
      </c>
      <c r="E10" s="265">
        <v>480</v>
      </c>
      <c r="F10" s="393">
        <v>290.66669999999999</v>
      </c>
      <c r="G10" s="265">
        <v>280</v>
      </c>
      <c r="H10" s="386">
        <v>110.61042999999999</v>
      </c>
      <c r="K10" s="173"/>
      <c r="O10" s="76"/>
      <c r="Q10" s="76"/>
    </row>
    <row r="11" spans="1:17">
      <c r="A11" s="385" t="s">
        <v>368</v>
      </c>
      <c r="B11" s="222">
        <v>10</v>
      </c>
      <c r="C11" s="489"/>
      <c r="D11" s="222">
        <v>100</v>
      </c>
      <c r="E11" s="222">
        <v>260</v>
      </c>
      <c r="F11" s="392">
        <v>163.85</v>
      </c>
      <c r="G11" s="222">
        <v>160</v>
      </c>
      <c r="H11" s="386">
        <v>62.777410000000003</v>
      </c>
      <c r="K11" s="164"/>
      <c r="O11" s="76"/>
      <c r="Q11" s="76"/>
    </row>
    <row r="12" spans="1:17">
      <c r="A12" s="385" t="s">
        <v>87</v>
      </c>
      <c r="B12" s="222">
        <v>2</v>
      </c>
      <c r="C12" s="489"/>
      <c r="D12" s="222">
        <v>150</v>
      </c>
      <c r="E12" s="222">
        <v>350</v>
      </c>
      <c r="F12" s="392">
        <v>250</v>
      </c>
      <c r="G12" s="222">
        <v>200</v>
      </c>
      <c r="H12" s="386">
        <v>141.42135999999999</v>
      </c>
      <c r="K12" s="173"/>
      <c r="O12" s="76"/>
      <c r="Q12" s="76"/>
    </row>
    <row r="13" spans="1:17">
      <c r="A13" s="385" t="s">
        <v>4</v>
      </c>
      <c r="B13" s="222">
        <v>3</v>
      </c>
      <c r="C13" s="489"/>
      <c r="D13" s="222">
        <v>336</v>
      </c>
      <c r="E13" s="222">
        <v>577</v>
      </c>
      <c r="F13" s="392">
        <v>483.1</v>
      </c>
      <c r="G13" s="222">
        <v>241</v>
      </c>
      <c r="H13" s="386">
        <v>129.00747999999999</v>
      </c>
      <c r="J13" s="151"/>
      <c r="K13" s="173"/>
      <c r="O13" s="76"/>
      <c r="Q13" s="76"/>
    </row>
    <row r="14" spans="1:17">
      <c r="A14" s="937" t="s">
        <v>334</v>
      </c>
      <c r="B14" s="267">
        <v>1</v>
      </c>
      <c r="C14" s="489"/>
      <c r="D14" s="470">
        <v>543</v>
      </c>
      <c r="E14" s="470">
        <v>543</v>
      </c>
      <c r="F14" s="470">
        <v>543</v>
      </c>
      <c r="G14" s="470">
        <v>0</v>
      </c>
      <c r="H14" s="569">
        <v>0</v>
      </c>
      <c r="K14" s="177"/>
      <c r="L14" s="177"/>
    </row>
    <row r="15" spans="1:17">
      <c r="A15" s="387"/>
      <c r="B15" s="265"/>
      <c r="C15" s="583"/>
      <c r="D15" s="265"/>
      <c r="E15" s="265"/>
      <c r="F15" s="265"/>
      <c r="G15" s="265"/>
      <c r="H15" s="215"/>
      <c r="K15" s="177"/>
      <c r="L15" s="177"/>
    </row>
    <row r="16" spans="1:17">
      <c r="A16" s="398" t="s">
        <v>369</v>
      </c>
      <c r="B16" s="222"/>
      <c r="C16" s="223"/>
      <c r="D16" s="222"/>
      <c r="E16" s="222"/>
      <c r="F16" s="222"/>
      <c r="G16" s="222"/>
      <c r="H16" s="226"/>
    </row>
    <row r="17" spans="1:8">
      <c r="A17" s="398" t="s">
        <v>371</v>
      </c>
      <c r="B17" s="222"/>
      <c r="C17" s="223"/>
      <c r="D17" s="222"/>
      <c r="E17" s="222"/>
      <c r="F17" s="222"/>
      <c r="G17" s="222"/>
      <c r="H17" s="215"/>
    </row>
    <row r="18" spans="1:8">
      <c r="A18" s="222"/>
      <c r="B18" s="222"/>
      <c r="C18" s="223"/>
      <c r="D18" s="222"/>
      <c r="E18" s="222"/>
      <c r="F18" s="222"/>
      <c r="G18" s="222"/>
      <c r="H18" s="215"/>
    </row>
    <row r="19" spans="1:8">
      <c r="A19" s="222"/>
      <c r="B19" s="222"/>
      <c r="C19" s="223"/>
      <c r="D19" s="222"/>
      <c r="E19" s="222">
        <f>+E6-D6</f>
        <v>193</v>
      </c>
      <c r="F19" s="222"/>
      <c r="G19" s="222"/>
      <c r="H19" s="215"/>
    </row>
    <row r="20" spans="1:8">
      <c r="A20" s="222"/>
      <c r="B20" s="222"/>
      <c r="C20" s="223"/>
      <c r="D20" s="222"/>
      <c r="E20" s="222"/>
      <c r="F20" s="222"/>
      <c r="G20" s="222"/>
      <c r="H20" s="215"/>
    </row>
    <row r="21" spans="1:8">
      <c r="A21" s="222"/>
      <c r="B21" s="222"/>
      <c r="C21" s="223"/>
      <c r="D21" s="222"/>
      <c r="E21" s="222"/>
      <c r="F21" s="222"/>
      <c r="G21" s="222"/>
      <c r="H21" s="215"/>
    </row>
    <row r="22" spans="1:8">
      <c r="A22" s="222"/>
      <c r="B22" s="222"/>
      <c r="C22" s="223"/>
      <c r="D22" s="222"/>
      <c r="E22" s="222"/>
      <c r="F22" s="222"/>
      <c r="G22" s="222"/>
      <c r="H22" s="215"/>
    </row>
    <row r="23" spans="1:8">
      <c r="A23" s="222"/>
      <c r="B23" s="222"/>
      <c r="C23" s="223"/>
      <c r="D23" s="222"/>
      <c r="E23" s="222"/>
      <c r="F23" s="222"/>
      <c r="G23" s="222"/>
      <c r="H23" s="215"/>
    </row>
    <row r="24" spans="1:8">
      <c r="A24" s="215"/>
      <c r="B24" s="215"/>
      <c r="C24" s="216"/>
      <c r="D24" s="215"/>
      <c r="E24" s="215"/>
      <c r="F24" s="215"/>
      <c r="G24" s="215"/>
      <c r="H24" s="215"/>
    </row>
    <row r="25" spans="1:8">
      <c r="A25" s="215"/>
      <c r="B25" s="215"/>
      <c r="C25" s="216"/>
      <c r="D25" s="215"/>
      <c r="E25" s="215"/>
      <c r="F25" s="215"/>
      <c r="G25" s="215"/>
      <c r="H25" s="215"/>
    </row>
    <row r="26" spans="1:8">
      <c r="A26" s="215"/>
      <c r="B26" s="215"/>
      <c r="C26" s="216"/>
      <c r="D26" s="215"/>
      <c r="E26" s="215"/>
      <c r="F26" s="215"/>
      <c r="G26" s="215"/>
      <c r="H26" s="215"/>
    </row>
    <row r="27" spans="1:8">
      <c r="A27" s="215"/>
      <c r="B27" s="215"/>
      <c r="C27" s="216"/>
      <c r="D27" s="215"/>
      <c r="E27" s="215"/>
      <c r="F27" s="215"/>
      <c r="G27" s="215"/>
      <c r="H27" s="215"/>
    </row>
    <row r="28" spans="1:8">
      <c r="A28" s="215"/>
      <c r="B28" s="215"/>
      <c r="C28" s="216"/>
      <c r="D28" s="215"/>
      <c r="E28" s="215"/>
      <c r="F28" s="215"/>
      <c r="G28" s="215"/>
      <c r="H28" s="215"/>
    </row>
    <row r="29" spans="1:8">
      <c r="A29" s="215"/>
      <c r="B29" s="215"/>
      <c r="C29" s="216"/>
      <c r="D29" s="215"/>
      <c r="E29" s="215"/>
      <c r="F29" s="215"/>
      <c r="G29" s="215"/>
      <c r="H29" s="215"/>
    </row>
    <row r="30" spans="1:8">
      <c r="A30" s="215"/>
      <c r="B30" s="215"/>
      <c r="C30" s="216"/>
      <c r="D30" s="215"/>
      <c r="E30" s="215"/>
      <c r="F30" s="215"/>
      <c r="G30" s="215"/>
      <c r="H30" s="215"/>
    </row>
    <row r="31" spans="1:8">
      <c r="A31" s="215"/>
      <c r="B31" s="215"/>
      <c r="C31" s="216"/>
      <c r="D31" s="215"/>
      <c r="E31" s="215"/>
      <c r="F31" s="215"/>
      <c r="G31" s="215"/>
      <c r="H31" s="215"/>
    </row>
    <row r="32" spans="1:8">
      <c r="A32" s="215"/>
      <c r="B32" s="215"/>
      <c r="C32" s="216"/>
      <c r="D32" s="215"/>
      <c r="E32" s="215"/>
      <c r="F32" s="215"/>
      <c r="G32" s="215"/>
      <c r="H32" s="215"/>
    </row>
    <row r="33" spans="1:8">
      <c r="A33" s="215"/>
      <c r="B33" s="215"/>
      <c r="C33" s="216"/>
      <c r="D33" s="215"/>
      <c r="E33" s="215"/>
      <c r="F33" s="215"/>
      <c r="G33" s="215"/>
      <c r="H33" s="215"/>
    </row>
    <row r="34" spans="1:8">
      <c r="A34" s="215"/>
      <c r="B34" s="215"/>
      <c r="C34" s="216"/>
      <c r="D34" s="215"/>
      <c r="E34" s="215"/>
      <c r="F34" s="215"/>
      <c r="G34" s="215"/>
      <c r="H34" s="215"/>
    </row>
    <row r="35" spans="1:8">
      <c r="A35" s="215"/>
      <c r="B35" s="215"/>
      <c r="C35" s="216"/>
      <c r="D35" s="215"/>
      <c r="E35" s="215"/>
      <c r="F35" s="215"/>
      <c r="G35" s="215"/>
      <c r="H35" s="215"/>
    </row>
    <row r="36" spans="1:8">
      <c r="A36" s="215"/>
      <c r="B36" s="215"/>
      <c r="C36" s="216"/>
      <c r="D36" s="215"/>
      <c r="E36" s="215"/>
      <c r="F36" s="215"/>
      <c r="G36" s="215"/>
      <c r="H36" s="215"/>
    </row>
    <row r="37" spans="1:8">
      <c r="A37" s="215"/>
      <c r="B37" s="215"/>
      <c r="C37" s="216"/>
      <c r="D37" s="215"/>
      <c r="E37" s="215"/>
      <c r="F37" s="215"/>
      <c r="G37" s="215"/>
      <c r="H37" s="215"/>
    </row>
    <row r="38" spans="1:8">
      <c r="A38" s="215"/>
      <c r="B38" s="215"/>
      <c r="C38" s="216"/>
      <c r="D38" s="215"/>
      <c r="E38" s="215"/>
      <c r="F38" s="215"/>
      <c r="G38" s="215"/>
      <c r="H38" s="215"/>
    </row>
  </sheetData>
  <mergeCells count="5">
    <mergeCell ref="A4:A5"/>
    <mergeCell ref="B4:B5"/>
    <mergeCell ref="D4:F4"/>
    <mergeCell ref="G4:G5"/>
    <mergeCell ref="H4:H5"/>
  </mergeCells>
  <printOptions horizontalCentered="1" verticalCentered="1"/>
  <pageMargins left="0.7" right="0.7" top="0.75" bottom="0.75" header="0.3" footer="0.3"/>
  <pageSetup paperSize="9" orientation="landscape" r:id="rId1"/>
  <headerFooter>
    <oddFooter>&amp;R&amp;P</oddFooter>
  </headerFooter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zoomScaleNormal="100" workbookViewId="0">
      <selection activeCell="F30" sqref="F30"/>
    </sheetView>
  </sheetViews>
  <sheetFormatPr defaultRowHeight="15"/>
  <cols>
    <col min="1" max="1" width="31.42578125" customWidth="1"/>
    <col min="2" max="2" width="17.140625" customWidth="1"/>
    <col min="3" max="3" width="13.85546875" customWidth="1"/>
    <col min="4" max="4" width="12.42578125" customWidth="1"/>
  </cols>
  <sheetData>
    <row r="1" spans="1:8">
      <c r="A1" s="403" t="s">
        <v>756</v>
      </c>
      <c r="B1" s="405"/>
      <c r="C1" s="405"/>
      <c r="D1" s="165"/>
      <c r="E1" s="165"/>
      <c r="H1" s="73"/>
    </row>
    <row r="2" spans="1:8">
      <c r="A2" s="403" t="s">
        <v>755</v>
      </c>
      <c r="B2" s="405"/>
      <c r="C2" s="405"/>
      <c r="D2" s="165"/>
      <c r="E2" s="165"/>
      <c r="H2" s="73"/>
    </row>
    <row r="3" spans="1:8">
      <c r="A3" s="403"/>
      <c r="B3" s="405"/>
      <c r="C3" s="405"/>
      <c r="D3" s="165"/>
      <c r="E3" s="165"/>
      <c r="H3" s="73"/>
    </row>
    <row r="4" spans="1:8">
      <c r="A4" s="406" t="s">
        <v>372</v>
      </c>
      <c r="B4" s="404" t="s">
        <v>35</v>
      </c>
      <c r="C4" s="410" t="s">
        <v>12</v>
      </c>
      <c r="D4" s="165"/>
      <c r="E4" s="165"/>
      <c r="H4" s="73"/>
    </row>
    <row r="5" spans="1:8">
      <c r="A5" s="405" t="s">
        <v>89</v>
      </c>
      <c r="B5" s="407">
        <v>19</v>
      </c>
      <c r="C5" s="411">
        <v>95</v>
      </c>
      <c r="D5" s="165"/>
      <c r="E5" s="165"/>
    </row>
    <row r="6" spans="1:8">
      <c r="A6" s="405" t="s">
        <v>90</v>
      </c>
      <c r="B6" s="407">
        <v>15</v>
      </c>
      <c r="C6" s="411">
        <v>75</v>
      </c>
      <c r="D6" s="165"/>
      <c r="E6" s="165"/>
    </row>
    <row r="7" spans="1:8">
      <c r="A7" s="405" t="s">
        <v>91</v>
      </c>
      <c r="B7" s="407">
        <v>11</v>
      </c>
      <c r="C7" s="411">
        <v>55</v>
      </c>
      <c r="D7" s="165"/>
      <c r="E7" s="165"/>
    </row>
    <row r="8" spans="1:8">
      <c r="A8" s="408" t="s">
        <v>104</v>
      </c>
      <c r="B8" s="409">
        <v>16</v>
      </c>
      <c r="C8" s="412">
        <v>80</v>
      </c>
      <c r="D8" s="165"/>
      <c r="E8" s="165"/>
    </row>
    <row r="9" spans="1:8">
      <c r="A9" s="402"/>
      <c r="B9" s="401"/>
      <c r="C9" s="401"/>
      <c r="D9" s="165"/>
      <c r="E9" s="165"/>
    </row>
    <row r="10" spans="1:8">
      <c r="A10" s="127" t="s">
        <v>513</v>
      </c>
      <c r="B10" s="127"/>
      <c r="C10" s="127"/>
      <c r="D10" s="165"/>
      <c r="E10" s="165"/>
      <c r="H10" s="72"/>
    </row>
    <row r="11" spans="1:8">
      <c r="A11" s="41" t="s">
        <v>512</v>
      </c>
      <c r="B11" s="41"/>
      <c r="C11" s="41"/>
      <c r="H11" s="72"/>
    </row>
    <row r="12" spans="1:8">
      <c r="H12" s="72"/>
    </row>
    <row r="14" spans="1:8" ht="15" customHeight="1">
      <c r="H14" s="72"/>
    </row>
    <row r="15" spans="1:8">
      <c r="H15" s="72"/>
    </row>
    <row r="16" spans="1:8">
      <c r="H16" s="72"/>
    </row>
    <row r="17" spans="8:8">
      <c r="H17" s="72"/>
    </row>
    <row r="18" spans="8:8">
      <c r="H18" s="72"/>
    </row>
    <row r="19" spans="8:8">
      <c r="H19" s="72"/>
    </row>
    <row r="20" spans="8:8">
      <c r="H20" s="72"/>
    </row>
  </sheetData>
  <printOptions horizontalCentered="1" verticalCentered="1"/>
  <pageMargins left="0.7" right="0.7" top="0.75" bottom="0.75" header="0.3" footer="0.3"/>
  <pageSetup paperSize="9" orientation="landscape" r:id="rId1"/>
  <headerFooter>
    <oddFooter>&amp;R&amp;P</oddFooter>
  </headerFooter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zoomScaleNormal="100" workbookViewId="0">
      <selection activeCell="F30" sqref="F30"/>
    </sheetView>
  </sheetViews>
  <sheetFormatPr defaultRowHeight="15"/>
  <cols>
    <col min="1" max="1" width="26.5703125" customWidth="1"/>
    <col min="2" max="2" width="11.140625" customWidth="1"/>
    <col min="3" max="3" width="12.140625" customWidth="1"/>
    <col min="4" max="4" width="15" customWidth="1"/>
    <col min="5" max="5" width="10.140625" customWidth="1"/>
  </cols>
  <sheetData>
    <row r="1" spans="1:8">
      <c r="A1" s="413" t="s">
        <v>757</v>
      </c>
      <c r="B1" s="414"/>
      <c r="C1" s="414"/>
      <c r="D1" s="414"/>
      <c r="E1" s="414"/>
    </row>
    <row r="2" spans="1:8">
      <c r="A2" s="413"/>
      <c r="B2" s="414"/>
      <c r="C2" s="414"/>
      <c r="D2" s="414"/>
      <c r="E2" s="414"/>
    </row>
    <row r="3" spans="1:8">
      <c r="A3" s="418"/>
      <c r="B3" s="999" t="s">
        <v>35</v>
      </c>
      <c r="C3" s="999"/>
      <c r="D3" s="999"/>
      <c r="E3" s="999"/>
    </row>
    <row r="4" spans="1:8" ht="26.25">
      <c r="A4" s="417" t="s">
        <v>94</v>
      </c>
      <c r="B4" s="415" t="s">
        <v>293</v>
      </c>
      <c r="C4" s="415" t="s">
        <v>90</v>
      </c>
      <c r="D4" s="415" t="s">
        <v>91</v>
      </c>
      <c r="E4" s="416" t="s">
        <v>4</v>
      </c>
      <c r="H4" s="72"/>
    </row>
    <row r="5" spans="1:8">
      <c r="A5" s="414" t="s">
        <v>92</v>
      </c>
      <c r="B5" s="399">
        <v>1</v>
      </c>
      <c r="C5" s="399">
        <v>3</v>
      </c>
      <c r="D5" s="399">
        <v>1</v>
      </c>
      <c r="E5" s="399">
        <v>2</v>
      </c>
      <c r="H5" s="72"/>
    </row>
    <row r="6" spans="1:8">
      <c r="A6" s="417" t="s">
        <v>93</v>
      </c>
      <c r="B6" s="400">
        <v>16</v>
      </c>
      <c r="C6" s="400">
        <v>10</v>
      </c>
      <c r="D6" s="400">
        <v>8</v>
      </c>
      <c r="E6" s="400">
        <v>13</v>
      </c>
      <c r="H6" s="72"/>
    </row>
    <row r="7" spans="1:8">
      <c r="H7" s="72"/>
    </row>
    <row r="8" spans="1:8">
      <c r="H8" s="72"/>
    </row>
    <row r="9" spans="1:8">
      <c r="H9" s="72"/>
    </row>
    <row r="11" spans="1:8" ht="15" customHeight="1">
      <c r="H11" s="72"/>
    </row>
    <row r="12" spans="1:8">
      <c r="H12" s="72"/>
    </row>
    <row r="13" spans="1:8">
      <c r="H13" s="72"/>
    </row>
    <row r="14" spans="1:8">
      <c r="H14" s="72"/>
    </row>
    <row r="15" spans="1:8">
      <c r="H15" s="72"/>
    </row>
    <row r="16" spans="1:8">
      <c r="H16" s="72"/>
    </row>
    <row r="17" spans="8:8">
      <c r="H17" s="72"/>
    </row>
  </sheetData>
  <mergeCells count="1">
    <mergeCell ref="B3:E3"/>
  </mergeCells>
  <printOptions horizontalCentered="1" verticalCentered="1"/>
  <pageMargins left="0.7" right="0.7" top="0.75" bottom="0.75" header="0.3" footer="0.3"/>
  <pageSetup paperSize="9" orientation="landscape" r:id="rId1"/>
  <headerFooter>
    <oddFooter>&amp;R&amp;P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zoomScaleNormal="100" workbookViewId="0">
      <selection activeCell="F30" sqref="F30"/>
    </sheetView>
  </sheetViews>
  <sheetFormatPr defaultRowHeight="15"/>
  <cols>
    <col min="1" max="1" width="36.42578125" customWidth="1"/>
    <col min="2" max="2" width="12" style="10" customWidth="1"/>
    <col min="3" max="3" width="12.5703125" style="10" customWidth="1"/>
    <col min="4" max="4" width="11.42578125" style="10" customWidth="1"/>
  </cols>
  <sheetData>
    <row r="1" spans="1:13" ht="15.75">
      <c r="A1" s="311" t="s">
        <v>471</v>
      </c>
      <c r="B1" s="239"/>
      <c r="C1" s="239"/>
      <c r="D1" s="9"/>
    </row>
    <row r="2" spans="1:13" ht="15.75">
      <c r="A2" s="238"/>
      <c r="B2" s="197"/>
      <c r="C2" s="197"/>
      <c r="D2" s="9"/>
    </row>
    <row r="3" spans="1:13">
      <c r="A3" s="200" t="s">
        <v>6</v>
      </c>
      <c r="B3" s="201" t="s">
        <v>35</v>
      </c>
      <c r="C3" s="213" t="s">
        <v>12</v>
      </c>
      <c r="D3" s="9"/>
      <c r="L3" s="8"/>
      <c r="M3" s="8"/>
    </row>
    <row r="4" spans="1:13" ht="15.75" customHeight="1">
      <c r="A4" s="202" t="s">
        <v>3</v>
      </c>
      <c r="B4" s="203">
        <v>8</v>
      </c>
      <c r="C4" s="925">
        <v>38.095238095238095</v>
      </c>
      <c r="D4" s="9"/>
      <c r="L4" s="1"/>
      <c r="M4" s="2"/>
    </row>
    <row r="5" spans="1:13">
      <c r="A5" s="202" t="s">
        <v>0</v>
      </c>
      <c r="B5" s="203">
        <v>6</v>
      </c>
      <c r="C5" s="925">
        <v>28.571428571428573</v>
      </c>
      <c r="D5" s="9"/>
      <c r="L5" s="4"/>
      <c r="M5" s="2"/>
    </row>
    <row r="6" spans="1:13">
      <c r="A6" s="202" t="s">
        <v>2</v>
      </c>
      <c r="B6" s="203">
        <v>4</v>
      </c>
      <c r="C6" s="925">
        <v>19.047619047619047</v>
      </c>
      <c r="D6" s="9"/>
      <c r="L6" s="6"/>
      <c r="M6" s="2"/>
    </row>
    <row r="7" spans="1:13">
      <c r="A7" s="202" t="s">
        <v>1</v>
      </c>
      <c r="B7" s="203">
        <v>2</v>
      </c>
      <c r="C7" s="925">
        <v>9.5238095238095237</v>
      </c>
      <c r="D7" s="9"/>
      <c r="L7" s="6"/>
      <c r="M7" s="2"/>
    </row>
    <row r="8" spans="1:13">
      <c r="A8" s="202" t="s">
        <v>4</v>
      </c>
      <c r="B8" s="203">
        <v>1</v>
      </c>
      <c r="C8" s="925">
        <v>4.7619047619047619</v>
      </c>
      <c r="D8" s="9"/>
      <c r="L8" s="7"/>
      <c r="M8" s="2"/>
    </row>
    <row r="9" spans="1:13">
      <c r="A9" s="198" t="s">
        <v>5</v>
      </c>
      <c r="B9" s="199">
        <v>21</v>
      </c>
      <c r="C9" s="926">
        <v>100</v>
      </c>
      <c r="D9" s="9"/>
      <c r="L9" s="7"/>
      <c r="M9" s="2"/>
    </row>
    <row r="10" spans="1:13" ht="15" customHeight="1">
      <c r="B10" s="11"/>
      <c r="C10" s="11"/>
      <c r="D10" s="11"/>
      <c r="E10" s="3"/>
      <c r="F10" s="3"/>
    </row>
  </sheetData>
  <printOptions horizontalCentered="1" verticalCentered="1"/>
  <pageMargins left="0.7" right="0.7" top="0.75" bottom="0.75" header="0.3" footer="0.3"/>
  <pageSetup paperSize="9" orientation="landscape" r:id="rId1"/>
  <headerFooter>
    <oddFooter>&amp;R&amp;P</oddFooter>
  </headerFooter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"/>
  <sheetViews>
    <sheetView zoomScaleNormal="100" workbookViewId="0">
      <selection activeCell="F30" sqref="F30"/>
    </sheetView>
  </sheetViews>
  <sheetFormatPr defaultRowHeight="15"/>
  <sheetData>
    <row r="1" spans="1:4" ht="21">
      <c r="A1" s="422" t="s">
        <v>464</v>
      </c>
      <c r="B1" s="157"/>
      <c r="C1" s="157"/>
      <c r="D1" s="157"/>
    </row>
    <row r="2" spans="1:4">
      <c r="A2" s="194"/>
      <c r="B2" s="157"/>
      <c r="C2" s="157"/>
      <c r="D2" s="157"/>
    </row>
  </sheetData>
  <printOptions verticalCentered="1"/>
  <pageMargins left="0.7" right="0.7" top="0.75" bottom="0.75" header="0.3" footer="0.3"/>
  <pageSetup paperSize="9" orientation="landscape" r:id="rId1"/>
  <headerFooter>
    <oddFooter>&amp;R&amp;P</oddFooter>
  </headerFooter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"/>
  <sheetViews>
    <sheetView zoomScaleNormal="100" workbookViewId="0">
      <selection activeCell="F30" sqref="F30"/>
    </sheetView>
  </sheetViews>
  <sheetFormatPr defaultRowHeight="15"/>
  <sheetData>
    <row r="1" spans="1:4" ht="21">
      <c r="A1" s="422" t="s">
        <v>740</v>
      </c>
      <c r="B1" s="157"/>
      <c r="C1" s="157"/>
      <c r="D1" s="157"/>
    </row>
  </sheetData>
  <printOptions verticalCentered="1"/>
  <pageMargins left="0.7" right="0.7" top="0.75" bottom="0.75" header="0.3" footer="0.3"/>
  <pageSetup paperSize="9" orientation="landscape" r:id="rId1"/>
  <headerFooter>
    <oddFooter>&amp;R&amp;P</oddFooter>
  </headerFooter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3"/>
  <sheetViews>
    <sheetView zoomScaleNormal="100" workbookViewId="0">
      <selection activeCell="F30" sqref="F30"/>
    </sheetView>
  </sheetViews>
  <sheetFormatPr defaultRowHeight="15"/>
  <cols>
    <col min="1" max="1" width="25.140625" customWidth="1"/>
    <col min="2" max="2" width="1.85546875" style="1" customWidth="1"/>
    <col min="3" max="3" width="5.85546875" customWidth="1"/>
    <col min="4" max="4" width="5.5703125" customWidth="1"/>
    <col min="5" max="6" width="6.28515625" customWidth="1"/>
    <col min="7" max="7" width="5.85546875" customWidth="1"/>
    <col min="8" max="8" width="6.5703125" customWidth="1"/>
    <col min="9" max="9" width="2.85546875" customWidth="1"/>
    <col min="10" max="10" width="6.28515625" customWidth="1"/>
    <col min="11" max="11" width="5.7109375" customWidth="1"/>
    <col min="12" max="12" width="6.7109375" customWidth="1"/>
    <col min="13" max="13" width="6.28515625" customWidth="1"/>
    <col min="14" max="15" width="5.85546875" customWidth="1"/>
    <col min="16" max="16" width="2.140625" customWidth="1"/>
    <col min="17" max="17" width="9.7109375" customWidth="1"/>
  </cols>
  <sheetData>
    <row r="1" spans="1:17" s="154" customFormat="1" ht="15" customHeight="1">
      <c r="A1" s="316" t="s">
        <v>546</v>
      </c>
      <c r="B1" s="478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</row>
    <row r="2" spans="1:17" s="154" customFormat="1" ht="15" customHeight="1">
      <c r="A2" s="316" t="s">
        <v>531</v>
      </c>
      <c r="B2" s="478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</row>
    <row r="3" spans="1:17" s="154" customFormat="1" ht="15" customHeight="1">
      <c r="A3" s="127"/>
      <c r="B3" s="479"/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  <c r="Q3" s="127"/>
    </row>
    <row r="4" spans="1:17" s="154" customFormat="1" ht="15" customHeight="1">
      <c r="A4" s="1000" t="s">
        <v>222</v>
      </c>
      <c r="B4" s="598"/>
      <c r="C4" s="1008" t="s">
        <v>248</v>
      </c>
      <c r="D4" s="1008"/>
      <c r="E4" s="1008"/>
      <c r="F4" s="1008"/>
      <c r="G4" s="1008"/>
      <c r="H4" s="1008"/>
      <c r="I4" s="127"/>
      <c r="J4" s="1009" t="s">
        <v>249</v>
      </c>
      <c r="K4" s="1009"/>
      <c r="L4" s="1009"/>
      <c r="M4" s="1009"/>
      <c r="N4" s="1009"/>
      <c r="O4" s="1009"/>
      <c r="P4" s="127"/>
      <c r="Q4" s="1003" t="s">
        <v>758</v>
      </c>
    </row>
    <row r="5" spans="1:17" s="154" customFormat="1" ht="15" customHeight="1">
      <c r="A5" s="1001"/>
      <c r="B5" s="598"/>
      <c r="C5" s="1006" t="s">
        <v>257</v>
      </c>
      <c r="D5" s="1006"/>
      <c r="E5" s="1006"/>
      <c r="F5" s="1006"/>
      <c r="G5" s="1006"/>
      <c r="H5" s="1006"/>
      <c r="I5" s="127"/>
      <c r="J5" s="1007" t="s">
        <v>257</v>
      </c>
      <c r="K5" s="1007"/>
      <c r="L5" s="1007"/>
      <c r="M5" s="1007"/>
      <c r="N5" s="1007"/>
      <c r="O5" s="1007"/>
      <c r="P5" s="127"/>
      <c r="Q5" s="1004"/>
    </row>
    <row r="6" spans="1:17" s="154" customFormat="1" ht="15" customHeight="1">
      <c r="A6" s="1002"/>
      <c r="B6" s="598"/>
      <c r="C6" s="480" t="s">
        <v>250</v>
      </c>
      <c r="D6" s="171" t="s">
        <v>251</v>
      </c>
      <c r="E6" s="171" t="s">
        <v>252</v>
      </c>
      <c r="F6" s="171" t="s">
        <v>253</v>
      </c>
      <c r="G6" s="171" t="s">
        <v>254</v>
      </c>
      <c r="H6" s="369" t="s">
        <v>255</v>
      </c>
      <c r="I6" s="48"/>
      <c r="J6" s="480" t="s">
        <v>250</v>
      </c>
      <c r="K6" s="369" t="s">
        <v>251</v>
      </c>
      <c r="L6" s="369" t="s">
        <v>252</v>
      </c>
      <c r="M6" s="369" t="s">
        <v>253</v>
      </c>
      <c r="N6" s="369" t="s">
        <v>254</v>
      </c>
      <c r="O6" s="369" t="s">
        <v>255</v>
      </c>
      <c r="P6" s="127"/>
      <c r="Q6" s="1005"/>
    </row>
    <row r="7" spans="1:17" s="154" customFormat="1" ht="15" customHeight="1">
      <c r="A7" s="481" t="s">
        <v>204</v>
      </c>
      <c r="B7" s="482"/>
      <c r="C7" s="127">
        <v>0</v>
      </c>
      <c r="D7" s="483">
        <v>0</v>
      </c>
      <c r="E7" s="483">
        <v>0</v>
      </c>
      <c r="F7" s="483">
        <v>4</v>
      </c>
      <c r="G7" s="483">
        <v>1</v>
      </c>
      <c r="H7" s="483">
        <f t="shared" ref="H7:H27" si="0">SUM(C7:G7)</f>
        <v>5</v>
      </c>
      <c r="I7" s="127"/>
      <c r="J7" s="483">
        <v>2</v>
      </c>
      <c r="K7" s="127">
        <v>0</v>
      </c>
      <c r="L7" s="127">
        <v>1</v>
      </c>
      <c r="M7" s="127">
        <v>2</v>
      </c>
      <c r="N7" s="127">
        <v>0</v>
      </c>
      <c r="O7" s="127">
        <f t="shared" ref="O7:O27" si="1">SUM(J7:N7)</f>
        <v>5</v>
      </c>
      <c r="P7" s="127"/>
      <c r="Q7" s="127">
        <f t="shared" ref="Q7:Q27" si="2">SUM(H7,O7)</f>
        <v>10</v>
      </c>
    </row>
    <row r="8" spans="1:17" s="154" customFormat="1" ht="15" customHeight="1">
      <c r="A8" s="481" t="s">
        <v>205</v>
      </c>
      <c r="B8" s="482"/>
      <c r="C8" s="127">
        <v>0</v>
      </c>
      <c r="D8" s="483">
        <v>0</v>
      </c>
      <c r="E8" s="483">
        <v>2</v>
      </c>
      <c r="F8" s="483">
        <v>1</v>
      </c>
      <c r="G8" s="483">
        <v>0</v>
      </c>
      <c r="H8" s="483">
        <f t="shared" si="0"/>
        <v>3</v>
      </c>
      <c r="I8" s="127"/>
      <c r="J8" s="483">
        <v>0</v>
      </c>
      <c r="K8" s="127">
        <v>0</v>
      </c>
      <c r="L8" s="127">
        <v>0</v>
      </c>
      <c r="M8" s="127">
        <v>0</v>
      </c>
      <c r="N8" s="127">
        <v>0</v>
      </c>
      <c r="O8" s="127">
        <f t="shared" si="1"/>
        <v>0</v>
      </c>
      <c r="P8" s="127"/>
      <c r="Q8" s="127">
        <f t="shared" si="2"/>
        <v>3</v>
      </c>
    </row>
    <row r="9" spans="1:17" s="154" customFormat="1" ht="15" customHeight="1">
      <c r="A9" s="481" t="s">
        <v>217</v>
      </c>
      <c r="B9" s="482"/>
      <c r="C9" s="127">
        <v>3</v>
      </c>
      <c r="D9" s="483">
        <v>3</v>
      </c>
      <c r="E9" s="483">
        <v>1</v>
      </c>
      <c r="F9" s="483">
        <v>4</v>
      </c>
      <c r="G9" s="483">
        <v>2</v>
      </c>
      <c r="H9" s="483">
        <f t="shared" si="0"/>
        <v>13</v>
      </c>
      <c r="I9" s="127"/>
      <c r="J9" s="483">
        <v>0</v>
      </c>
      <c r="K9" s="127">
        <v>1</v>
      </c>
      <c r="L9" s="127">
        <v>0</v>
      </c>
      <c r="M9" s="127">
        <v>0</v>
      </c>
      <c r="N9" s="127">
        <v>0</v>
      </c>
      <c r="O9" s="127">
        <f t="shared" si="1"/>
        <v>1</v>
      </c>
      <c r="P9" s="127"/>
      <c r="Q9" s="127">
        <f t="shared" si="2"/>
        <v>14</v>
      </c>
    </row>
    <row r="10" spans="1:17" s="154" customFormat="1" ht="15" customHeight="1">
      <c r="A10" s="481" t="s">
        <v>202</v>
      </c>
      <c r="B10" s="482"/>
      <c r="C10" s="127">
        <v>2</v>
      </c>
      <c r="D10" s="483">
        <v>0</v>
      </c>
      <c r="E10" s="483">
        <v>0</v>
      </c>
      <c r="F10" s="483">
        <v>2</v>
      </c>
      <c r="G10" s="483">
        <v>0</v>
      </c>
      <c r="H10" s="483">
        <f t="shared" si="0"/>
        <v>4</v>
      </c>
      <c r="I10" s="127"/>
      <c r="J10" s="483">
        <v>0</v>
      </c>
      <c r="K10" s="127">
        <v>1</v>
      </c>
      <c r="L10" s="127">
        <v>1</v>
      </c>
      <c r="M10" s="127">
        <v>2</v>
      </c>
      <c r="N10" s="127">
        <v>0</v>
      </c>
      <c r="O10" s="127">
        <f t="shared" si="1"/>
        <v>4</v>
      </c>
      <c r="P10" s="127"/>
      <c r="Q10" s="127">
        <f t="shared" si="2"/>
        <v>8</v>
      </c>
    </row>
    <row r="11" spans="1:17" s="154" customFormat="1" ht="15" customHeight="1">
      <c r="A11" s="481" t="s">
        <v>213</v>
      </c>
      <c r="B11" s="482"/>
      <c r="C11" s="127">
        <v>1</v>
      </c>
      <c r="D11" s="483">
        <v>1</v>
      </c>
      <c r="E11" s="483">
        <v>3</v>
      </c>
      <c r="F11" s="483">
        <v>0</v>
      </c>
      <c r="G11" s="483">
        <v>0</v>
      </c>
      <c r="H11" s="483">
        <f t="shared" si="0"/>
        <v>5</v>
      </c>
      <c r="I11" s="127"/>
      <c r="J11" s="483">
        <v>0</v>
      </c>
      <c r="K11" s="127">
        <v>2</v>
      </c>
      <c r="L11" s="127">
        <v>0</v>
      </c>
      <c r="M11" s="127">
        <v>0</v>
      </c>
      <c r="N11" s="127">
        <v>0</v>
      </c>
      <c r="O11" s="127">
        <f t="shared" si="1"/>
        <v>2</v>
      </c>
      <c r="P11" s="127"/>
      <c r="Q11" s="127">
        <f t="shared" si="2"/>
        <v>7</v>
      </c>
    </row>
    <row r="12" spans="1:17" s="154" customFormat="1" ht="15" customHeight="1">
      <c r="A12" s="481" t="s">
        <v>232</v>
      </c>
      <c r="B12" s="482"/>
      <c r="C12" s="127">
        <v>0</v>
      </c>
      <c r="D12" s="483">
        <v>0</v>
      </c>
      <c r="E12" s="483">
        <v>6</v>
      </c>
      <c r="F12" s="483">
        <v>3</v>
      </c>
      <c r="G12" s="483">
        <v>0</v>
      </c>
      <c r="H12" s="483">
        <f t="shared" si="0"/>
        <v>9</v>
      </c>
      <c r="I12" s="127"/>
      <c r="J12" s="483">
        <v>0</v>
      </c>
      <c r="K12" s="127">
        <v>0</v>
      </c>
      <c r="L12" s="127">
        <v>2</v>
      </c>
      <c r="M12" s="127">
        <v>0</v>
      </c>
      <c r="N12" s="127">
        <v>0</v>
      </c>
      <c r="O12" s="127">
        <f t="shared" si="1"/>
        <v>2</v>
      </c>
      <c r="P12" s="127"/>
      <c r="Q12" s="127">
        <f t="shared" si="2"/>
        <v>11</v>
      </c>
    </row>
    <row r="13" spans="1:17" s="154" customFormat="1" ht="15" customHeight="1">
      <c r="A13" s="481" t="s">
        <v>555</v>
      </c>
      <c r="B13" s="482"/>
      <c r="C13" s="127">
        <v>2</v>
      </c>
      <c r="D13" s="483">
        <v>1</v>
      </c>
      <c r="E13" s="483">
        <v>0</v>
      </c>
      <c r="F13" s="483">
        <v>4</v>
      </c>
      <c r="G13" s="483">
        <v>1</v>
      </c>
      <c r="H13" s="483">
        <f t="shared" si="0"/>
        <v>8</v>
      </c>
      <c r="I13" s="127"/>
      <c r="J13" s="483">
        <v>0</v>
      </c>
      <c r="K13" s="127">
        <v>1</v>
      </c>
      <c r="L13" s="127">
        <v>0</v>
      </c>
      <c r="M13" s="127">
        <v>0</v>
      </c>
      <c r="N13" s="127">
        <v>1</v>
      </c>
      <c r="O13" s="127">
        <f t="shared" si="1"/>
        <v>2</v>
      </c>
      <c r="P13" s="127"/>
      <c r="Q13" s="127">
        <f t="shared" si="2"/>
        <v>10</v>
      </c>
    </row>
    <row r="14" spans="1:17" s="154" customFormat="1" ht="15" customHeight="1">
      <c r="A14" s="481" t="s">
        <v>206</v>
      </c>
      <c r="B14" s="482"/>
      <c r="C14" s="127">
        <v>3</v>
      </c>
      <c r="D14" s="483">
        <v>1</v>
      </c>
      <c r="E14" s="483">
        <v>7</v>
      </c>
      <c r="F14" s="483">
        <v>2</v>
      </c>
      <c r="G14" s="483">
        <v>1</v>
      </c>
      <c r="H14" s="483">
        <f t="shared" si="0"/>
        <v>14</v>
      </c>
      <c r="I14" s="127"/>
      <c r="J14" s="483">
        <v>1</v>
      </c>
      <c r="K14" s="127">
        <v>0</v>
      </c>
      <c r="L14" s="127">
        <v>1</v>
      </c>
      <c r="M14" s="127">
        <v>0</v>
      </c>
      <c r="N14" s="127">
        <v>0</v>
      </c>
      <c r="O14" s="127">
        <f t="shared" si="1"/>
        <v>2</v>
      </c>
      <c r="P14" s="127"/>
      <c r="Q14" s="127">
        <f t="shared" si="2"/>
        <v>16</v>
      </c>
    </row>
    <row r="15" spans="1:17" s="154" customFormat="1" ht="15" customHeight="1">
      <c r="A15" s="481" t="s">
        <v>207</v>
      </c>
      <c r="B15" s="482"/>
      <c r="C15" s="127">
        <v>0</v>
      </c>
      <c r="D15" s="483">
        <v>4</v>
      </c>
      <c r="E15" s="483">
        <v>4</v>
      </c>
      <c r="F15" s="483">
        <v>4</v>
      </c>
      <c r="G15" s="483">
        <v>2</v>
      </c>
      <c r="H15" s="483">
        <f t="shared" si="0"/>
        <v>14</v>
      </c>
      <c r="I15" s="127"/>
      <c r="J15" s="483">
        <v>1</v>
      </c>
      <c r="K15" s="127">
        <v>6</v>
      </c>
      <c r="L15" s="127">
        <v>2</v>
      </c>
      <c r="M15" s="127">
        <v>3</v>
      </c>
      <c r="N15" s="127">
        <v>1</v>
      </c>
      <c r="O15" s="127">
        <f t="shared" si="1"/>
        <v>13</v>
      </c>
      <c r="P15" s="127"/>
      <c r="Q15" s="127">
        <f t="shared" si="2"/>
        <v>27</v>
      </c>
    </row>
    <row r="16" spans="1:17" s="154" customFormat="1" ht="15" customHeight="1">
      <c r="A16" s="481" t="s">
        <v>216</v>
      </c>
      <c r="B16" s="482"/>
      <c r="C16" s="127">
        <v>1</v>
      </c>
      <c r="D16" s="483">
        <v>1</v>
      </c>
      <c r="E16" s="483">
        <v>4</v>
      </c>
      <c r="F16" s="483">
        <v>4</v>
      </c>
      <c r="G16" s="483">
        <v>1</v>
      </c>
      <c r="H16" s="483">
        <f t="shared" si="0"/>
        <v>11</v>
      </c>
      <c r="I16" s="127"/>
      <c r="J16" s="483">
        <v>1</v>
      </c>
      <c r="K16" s="127">
        <v>2</v>
      </c>
      <c r="L16" s="127">
        <v>1</v>
      </c>
      <c r="M16" s="127">
        <v>1</v>
      </c>
      <c r="N16" s="127">
        <v>0</v>
      </c>
      <c r="O16" s="127">
        <f t="shared" si="1"/>
        <v>5</v>
      </c>
      <c r="P16" s="127"/>
      <c r="Q16" s="127">
        <f t="shared" si="2"/>
        <v>16</v>
      </c>
    </row>
    <row r="17" spans="1:17" s="154" customFormat="1" ht="15" customHeight="1">
      <c r="A17" s="481" t="s">
        <v>214</v>
      </c>
      <c r="B17" s="482"/>
      <c r="C17" s="127">
        <v>0</v>
      </c>
      <c r="D17" s="483">
        <v>1</v>
      </c>
      <c r="E17" s="483">
        <v>3</v>
      </c>
      <c r="F17" s="483">
        <v>2</v>
      </c>
      <c r="G17" s="483">
        <v>0</v>
      </c>
      <c r="H17" s="483">
        <f t="shared" si="0"/>
        <v>6</v>
      </c>
      <c r="I17" s="127"/>
      <c r="J17" s="483">
        <v>0</v>
      </c>
      <c r="K17" s="127">
        <v>0</v>
      </c>
      <c r="L17" s="127">
        <v>0</v>
      </c>
      <c r="M17" s="127">
        <v>0</v>
      </c>
      <c r="N17" s="127">
        <v>0</v>
      </c>
      <c r="O17" s="127">
        <f t="shared" si="1"/>
        <v>0</v>
      </c>
      <c r="P17" s="127"/>
      <c r="Q17" s="127">
        <f t="shared" si="2"/>
        <v>6</v>
      </c>
    </row>
    <row r="18" spans="1:17" s="154" customFormat="1" ht="15" customHeight="1">
      <c r="A18" s="481" t="s">
        <v>208</v>
      </c>
      <c r="B18" s="482"/>
      <c r="C18" s="127">
        <v>1</v>
      </c>
      <c r="D18" s="483">
        <v>3</v>
      </c>
      <c r="E18" s="483">
        <v>7</v>
      </c>
      <c r="F18" s="483">
        <v>8</v>
      </c>
      <c r="G18" s="483">
        <v>1</v>
      </c>
      <c r="H18" s="483">
        <f t="shared" si="0"/>
        <v>20</v>
      </c>
      <c r="I18" s="127"/>
      <c r="J18" s="483">
        <v>0</v>
      </c>
      <c r="K18" s="127">
        <v>0</v>
      </c>
      <c r="L18" s="127">
        <v>0</v>
      </c>
      <c r="M18" s="127">
        <v>0</v>
      </c>
      <c r="N18" s="127">
        <v>1</v>
      </c>
      <c r="O18" s="127">
        <f t="shared" si="1"/>
        <v>1</v>
      </c>
      <c r="P18" s="127"/>
      <c r="Q18" s="127">
        <f t="shared" si="2"/>
        <v>21</v>
      </c>
    </row>
    <row r="19" spans="1:17" s="154" customFormat="1" ht="15" customHeight="1">
      <c r="A19" s="481" t="s">
        <v>212</v>
      </c>
      <c r="B19" s="482"/>
      <c r="C19" s="127">
        <v>0</v>
      </c>
      <c r="D19" s="483">
        <v>0</v>
      </c>
      <c r="E19" s="483">
        <v>3</v>
      </c>
      <c r="F19" s="483">
        <v>1</v>
      </c>
      <c r="G19" s="483">
        <v>1</v>
      </c>
      <c r="H19" s="483">
        <f t="shared" si="0"/>
        <v>5</v>
      </c>
      <c r="I19" s="127"/>
      <c r="J19" s="483">
        <v>1</v>
      </c>
      <c r="K19" s="127">
        <v>2</v>
      </c>
      <c r="L19" s="127">
        <v>2</v>
      </c>
      <c r="M19" s="127">
        <v>1</v>
      </c>
      <c r="N19" s="127">
        <v>0</v>
      </c>
      <c r="O19" s="127">
        <f t="shared" si="1"/>
        <v>6</v>
      </c>
      <c r="P19" s="127"/>
      <c r="Q19" s="127">
        <f t="shared" si="2"/>
        <v>11</v>
      </c>
    </row>
    <row r="20" spans="1:17" s="154" customFormat="1" ht="15" customHeight="1">
      <c r="A20" s="481" t="s">
        <v>219</v>
      </c>
      <c r="B20" s="482"/>
      <c r="C20" s="127">
        <v>3</v>
      </c>
      <c r="D20" s="483">
        <v>3</v>
      </c>
      <c r="E20" s="483">
        <v>3</v>
      </c>
      <c r="F20" s="483">
        <v>2</v>
      </c>
      <c r="G20" s="483">
        <v>1</v>
      </c>
      <c r="H20" s="483">
        <f t="shared" si="0"/>
        <v>12</v>
      </c>
      <c r="I20" s="127"/>
      <c r="J20" s="483">
        <v>1</v>
      </c>
      <c r="K20" s="127">
        <v>2</v>
      </c>
      <c r="L20" s="127">
        <v>2</v>
      </c>
      <c r="M20" s="127">
        <v>1</v>
      </c>
      <c r="N20" s="127">
        <v>7</v>
      </c>
      <c r="O20" s="127">
        <f t="shared" si="1"/>
        <v>13</v>
      </c>
      <c r="P20" s="127"/>
      <c r="Q20" s="127">
        <f t="shared" si="2"/>
        <v>25</v>
      </c>
    </row>
    <row r="21" spans="1:17" s="154" customFormat="1" ht="15" customHeight="1">
      <c r="A21" s="484" t="s">
        <v>209</v>
      </c>
      <c r="B21" s="485"/>
      <c r="C21" s="127">
        <v>1</v>
      </c>
      <c r="D21" s="483">
        <v>2</v>
      </c>
      <c r="E21" s="483">
        <v>11</v>
      </c>
      <c r="F21" s="483">
        <v>1</v>
      </c>
      <c r="G21" s="483">
        <v>2</v>
      </c>
      <c r="H21" s="483">
        <f t="shared" si="0"/>
        <v>17</v>
      </c>
      <c r="I21" s="127"/>
      <c r="J21" s="483">
        <v>4</v>
      </c>
      <c r="K21" s="127">
        <v>3</v>
      </c>
      <c r="L21" s="127">
        <v>8</v>
      </c>
      <c r="M21" s="127">
        <v>4</v>
      </c>
      <c r="N21" s="127">
        <v>1</v>
      </c>
      <c r="O21" s="127">
        <f t="shared" si="1"/>
        <v>20</v>
      </c>
      <c r="P21" s="127"/>
      <c r="Q21" s="127">
        <f t="shared" si="2"/>
        <v>37</v>
      </c>
    </row>
    <row r="22" spans="1:17" s="154" customFormat="1" ht="15" customHeight="1">
      <c r="A22" s="481" t="s">
        <v>215</v>
      </c>
      <c r="B22" s="482"/>
      <c r="C22" s="127">
        <v>1</v>
      </c>
      <c r="D22" s="483">
        <v>2</v>
      </c>
      <c r="E22" s="483">
        <v>1</v>
      </c>
      <c r="F22" s="483">
        <v>3</v>
      </c>
      <c r="G22" s="483">
        <v>0</v>
      </c>
      <c r="H22" s="483">
        <f t="shared" si="0"/>
        <v>7</v>
      </c>
      <c r="I22" s="127"/>
      <c r="J22" s="483">
        <v>0</v>
      </c>
      <c r="K22" s="127">
        <v>1</v>
      </c>
      <c r="L22" s="127">
        <v>3</v>
      </c>
      <c r="M22" s="127">
        <v>1</v>
      </c>
      <c r="N22" s="127">
        <v>0</v>
      </c>
      <c r="O22" s="127">
        <f t="shared" si="1"/>
        <v>5</v>
      </c>
      <c r="P22" s="127"/>
      <c r="Q22" s="127">
        <f t="shared" si="2"/>
        <v>12</v>
      </c>
    </row>
    <row r="23" spans="1:17" s="154" customFormat="1" ht="15" customHeight="1">
      <c r="A23" s="481" t="s">
        <v>218</v>
      </c>
      <c r="B23" s="482"/>
      <c r="C23" s="127">
        <v>0</v>
      </c>
      <c r="D23" s="483">
        <v>1</v>
      </c>
      <c r="E23" s="483">
        <v>1</v>
      </c>
      <c r="F23" s="483">
        <v>0</v>
      </c>
      <c r="G23" s="483">
        <v>0</v>
      </c>
      <c r="H23" s="483">
        <f t="shared" si="0"/>
        <v>2</v>
      </c>
      <c r="I23" s="127"/>
      <c r="J23" s="483">
        <v>0</v>
      </c>
      <c r="K23" s="127">
        <v>1</v>
      </c>
      <c r="L23" s="127">
        <v>1</v>
      </c>
      <c r="M23" s="127">
        <v>0</v>
      </c>
      <c r="N23" s="127">
        <v>0</v>
      </c>
      <c r="O23" s="127">
        <f t="shared" si="1"/>
        <v>2</v>
      </c>
      <c r="P23" s="127"/>
      <c r="Q23" s="127">
        <f t="shared" si="2"/>
        <v>4</v>
      </c>
    </row>
    <row r="24" spans="1:17" s="154" customFormat="1" ht="15" customHeight="1">
      <c r="A24" s="481" t="s">
        <v>203</v>
      </c>
      <c r="B24" s="482"/>
      <c r="C24" s="127">
        <v>0</v>
      </c>
      <c r="D24" s="483">
        <v>0</v>
      </c>
      <c r="E24" s="483">
        <v>2</v>
      </c>
      <c r="F24" s="483">
        <v>8</v>
      </c>
      <c r="G24" s="483">
        <v>2</v>
      </c>
      <c r="H24" s="483">
        <f t="shared" si="0"/>
        <v>12</v>
      </c>
      <c r="I24" s="127"/>
      <c r="J24" s="483">
        <v>0</v>
      </c>
      <c r="K24" s="127">
        <v>0</v>
      </c>
      <c r="L24" s="127">
        <v>0</v>
      </c>
      <c r="M24" s="127">
        <v>0</v>
      </c>
      <c r="N24" s="127">
        <v>0</v>
      </c>
      <c r="O24" s="127">
        <f t="shared" si="1"/>
        <v>0</v>
      </c>
      <c r="P24" s="127"/>
      <c r="Q24" s="127">
        <f t="shared" si="2"/>
        <v>12</v>
      </c>
    </row>
    <row r="25" spans="1:17" s="154" customFormat="1" ht="15" customHeight="1">
      <c r="A25" s="481" t="s">
        <v>211</v>
      </c>
      <c r="B25" s="482"/>
      <c r="C25" s="127">
        <v>1</v>
      </c>
      <c r="D25" s="483">
        <v>6</v>
      </c>
      <c r="E25" s="483">
        <v>5</v>
      </c>
      <c r="F25" s="483">
        <v>4</v>
      </c>
      <c r="G25" s="483">
        <v>2</v>
      </c>
      <c r="H25" s="483">
        <f t="shared" si="0"/>
        <v>18</v>
      </c>
      <c r="I25" s="127"/>
      <c r="J25" s="483">
        <v>0</v>
      </c>
      <c r="K25" s="127">
        <v>1</v>
      </c>
      <c r="L25" s="127">
        <v>1</v>
      </c>
      <c r="M25" s="127">
        <v>3</v>
      </c>
      <c r="N25" s="127">
        <v>2</v>
      </c>
      <c r="O25" s="127">
        <f t="shared" si="1"/>
        <v>7</v>
      </c>
      <c r="P25" s="127"/>
      <c r="Q25" s="127">
        <f t="shared" si="2"/>
        <v>25</v>
      </c>
    </row>
    <row r="26" spans="1:17" s="154" customFormat="1" ht="15" customHeight="1">
      <c r="A26" s="481" t="s">
        <v>210</v>
      </c>
      <c r="B26" s="482"/>
      <c r="C26" s="127">
        <v>0</v>
      </c>
      <c r="D26" s="483">
        <v>2</v>
      </c>
      <c r="E26" s="483">
        <v>3</v>
      </c>
      <c r="F26" s="483">
        <v>2</v>
      </c>
      <c r="G26" s="483">
        <v>0</v>
      </c>
      <c r="H26" s="483">
        <f t="shared" si="0"/>
        <v>7</v>
      </c>
      <c r="I26" s="127"/>
      <c r="J26" s="483">
        <v>0</v>
      </c>
      <c r="K26" s="127">
        <v>1</v>
      </c>
      <c r="L26" s="127">
        <v>1</v>
      </c>
      <c r="M26" s="127">
        <v>0</v>
      </c>
      <c r="N26" s="127">
        <v>0</v>
      </c>
      <c r="O26" s="127">
        <f t="shared" si="1"/>
        <v>2</v>
      </c>
      <c r="P26" s="127"/>
      <c r="Q26" s="127">
        <f t="shared" si="2"/>
        <v>9</v>
      </c>
    </row>
    <row r="27" spans="1:17" s="154" customFormat="1" ht="15" customHeight="1">
      <c r="A27" s="481" t="s">
        <v>201</v>
      </c>
      <c r="B27" s="482"/>
      <c r="C27" s="127">
        <v>0</v>
      </c>
      <c r="D27" s="483">
        <v>0</v>
      </c>
      <c r="E27" s="483">
        <v>3</v>
      </c>
      <c r="F27" s="483">
        <v>2</v>
      </c>
      <c r="G27" s="483">
        <v>2</v>
      </c>
      <c r="H27" s="483">
        <f t="shared" si="0"/>
        <v>7</v>
      </c>
      <c r="I27" s="127"/>
      <c r="J27" s="483">
        <v>0</v>
      </c>
      <c r="K27" s="127">
        <v>0</v>
      </c>
      <c r="L27" s="127">
        <v>0</v>
      </c>
      <c r="M27" s="127">
        <v>0</v>
      </c>
      <c r="N27" s="127">
        <v>0</v>
      </c>
      <c r="O27" s="127">
        <f t="shared" si="1"/>
        <v>0</v>
      </c>
      <c r="P27" s="127"/>
      <c r="Q27" s="127">
        <f t="shared" si="2"/>
        <v>7</v>
      </c>
    </row>
    <row r="28" spans="1:17" s="154" customFormat="1" ht="15" customHeight="1">
      <c r="A28" s="128" t="s">
        <v>256</v>
      </c>
      <c r="B28" s="479"/>
      <c r="C28" s="128">
        <f>SUM(C7:C27)</f>
        <v>19</v>
      </c>
      <c r="D28" s="128">
        <f>SUM(D7:D27)</f>
        <v>31</v>
      </c>
      <c r="E28" s="128">
        <f>SUM(E7:E27)</f>
        <v>69</v>
      </c>
      <c r="F28" s="128">
        <f>SUM(F7:F27)</f>
        <v>61</v>
      </c>
      <c r="G28" s="128">
        <f>SUM(G7:G27)</f>
        <v>19</v>
      </c>
      <c r="H28" s="906">
        <f>SUM(C28:G28)</f>
        <v>199</v>
      </c>
      <c r="I28" s="127"/>
      <c r="J28" s="128">
        <f>SUM(J7:J27)</f>
        <v>11</v>
      </c>
      <c r="K28" s="128">
        <f>SUM(K7:K27)</f>
        <v>24</v>
      </c>
      <c r="L28" s="128">
        <f>SUM(L7:L27)</f>
        <v>26</v>
      </c>
      <c r="M28" s="128">
        <f>SUM(M7:M27)</f>
        <v>18</v>
      </c>
      <c r="N28" s="128">
        <f>SUM(N7:N27)</f>
        <v>13</v>
      </c>
      <c r="O28" s="906">
        <f>SUM(J28:N28)</f>
        <v>92</v>
      </c>
      <c r="P28" s="127"/>
      <c r="Q28" s="906">
        <f>SUM(H28,O28)</f>
        <v>291</v>
      </c>
    </row>
    <row r="29" spans="1:17" ht="15" customHeight="1">
      <c r="A29" s="165"/>
      <c r="B29" s="89"/>
      <c r="C29" s="165"/>
      <c r="D29" s="165"/>
      <c r="E29" s="165"/>
      <c r="F29" s="165"/>
      <c r="G29" s="165"/>
      <c r="H29" s="165"/>
      <c r="I29" s="165"/>
      <c r="J29" s="165"/>
      <c r="K29" s="165"/>
      <c r="L29" s="165"/>
      <c r="M29" s="165"/>
      <c r="N29" s="165"/>
      <c r="O29" s="165"/>
      <c r="P29" s="165"/>
      <c r="Q29" s="165"/>
    </row>
    <row r="33" ht="37.5" customHeight="1"/>
  </sheetData>
  <sortState ref="A7:Q27">
    <sortCondition ref="A7"/>
  </sortState>
  <mergeCells count="6">
    <mergeCell ref="A4:A6"/>
    <mergeCell ref="Q4:Q6"/>
    <mergeCell ref="C5:H5"/>
    <mergeCell ref="J5:O5"/>
    <mergeCell ref="C4:H4"/>
    <mergeCell ref="J4:O4"/>
  </mergeCells>
  <printOptions horizontalCentered="1" verticalCentered="1"/>
  <pageMargins left="0.7" right="0.7" top="0.75" bottom="0.75" header="0.3" footer="0.3"/>
  <pageSetup paperSize="9" orientation="landscape" r:id="rId1"/>
  <headerFooter>
    <oddFooter>&amp;R&amp;P</oddFooter>
  </headerFooter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zoomScaleNormal="100" workbookViewId="0">
      <selection activeCell="F30" sqref="F30"/>
    </sheetView>
  </sheetViews>
  <sheetFormatPr defaultRowHeight="15"/>
  <cols>
    <col min="1" max="1" width="18.140625" customWidth="1"/>
    <col min="2" max="2" width="1.5703125" customWidth="1"/>
    <col min="3" max="3" width="8.140625" customWidth="1"/>
    <col min="5" max="5" width="1.42578125" customWidth="1"/>
    <col min="8" max="8" width="1.85546875" customWidth="1"/>
    <col min="11" max="11" width="1.42578125" customWidth="1"/>
    <col min="12" max="12" width="13.28515625" customWidth="1"/>
  </cols>
  <sheetData>
    <row r="1" spans="1:13">
      <c r="A1" s="316" t="s">
        <v>545</v>
      </c>
      <c r="B1" s="222"/>
      <c r="C1" s="222"/>
      <c r="D1" s="222"/>
      <c r="E1" s="222"/>
      <c r="F1" s="222"/>
      <c r="G1" s="222"/>
      <c r="H1" s="222"/>
      <c r="I1" s="222"/>
      <c r="J1" s="222"/>
      <c r="K1" s="222"/>
      <c r="L1" s="222"/>
      <c r="M1" s="228"/>
    </row>
    <row r="2" spans="1:13">
      <c r="A2" s="316"/>
      <c r="B2" s="222"/>
      <c r="C2" s="222"/>
      <c r="D2" s="222"/>
      <c r="E2" s="222"/>
      <c r="F2" s="222"/>
      <c r="G2" s="222"/>
      <c r="H2" s="222"/>
      <c r="I2" s="222"/>
      <c r="J2" s="222"/>
      <c r="K2" s="222"/>
      <c r="L2" s="222"/>
      <c r="M2" s="228"/>
    </row>
    <row r="3" spans="1:13">
      <c r="A3" s="1012" t="s">
        <v>257</v>
      </c>
      <c r="B3" s="486"/>
      <c r="C3" s="1014" t="s">
        <v>260</v>
      </c>
      <c r="D3" s="1014"/>
      <c r="E3" s="477"/>
      <c r="F3" s="1014" t="s">
        <v>261</v>
      </c>
      <c r="G3" s="1014"/>
      <c r="H3" s="477"/>
      <c r="I3" s="1015" t="s">
        <v>5</v>
      </c>
      <c r="J3" s="1015"/>
      <c r="K3" s="222"/>
      <c r="L3" s="983" t="s">
        <v>262</v>
      </c>
      <c r="M3" s="1010" t="s">
        <v>12</v>
      </c>
    </row>
    <row r="4" spans="1:13">
      <c r="A4" s="1013"/>
      <c r="B4" s="486"/>
      <c r="C4" s="766" t="s">
        <v>258</v>
      </c>
      <c r="D4" s="766" t="s">
        <v>259</v>
      </c>
      <c r="E4" s="233"/>
      <c r="F4" s="766" t="s">
        <v>258</v>
      </c>
      <c r="G4" s="766" t="s">
        <v>259</v>
      </c>
      <c r="H4" s="233"/>
      <c r="I4" s="766" t="s">
        <v>258</v>
      </c>
      <c r="J4" s="766" t="s">
        <v>259</v>
      </c>
      <c r="K4" s="222"/>
      <c r="L4" s="984"/>
      <c r="M4" s="1011"/>
    </row>
    <row r="5" spans="1:13">
      <c r="A5" s="487" t="s">
        <v>263</v>
      </c>
      <c r="B5" s="487"/>
      <c r="C5" s="233">
        <v>13</v>
      </c>
      <c r="D5" s="233">
        <v>6</v>
      </c>
      <c r="E5" s="233"/>
      <c r="F5" s="233">
        <v>6</v>
      </c>
      <c r="G5" s="233">
        <v>5</v>
      </c>
      <c r="H5" s="233"/>
      <c r="I5" s="222">
        <f t="shared" ref="I5:J10" si="0">SUM(C5,F5)</f>
        <v>19</v>
      </c>
      <c r="J5" s="222">
        <f t="shared" si="0"/>
        <v>11</v>
      </c>
      <c r="K5" s="222"/>
      <c r="L5" s="222">
        <f t="shared" ref="L5:L10" si="1">SUM(I5:J5)</f>
        <v>30</v>
      </c>
      <c r="M5" s="489">
        <f t="shared" ref="M5:M10" si="2">+L5/291*100</f>
        <v>10.309278350515463</v>
      </c>
    </row>
    <row r="6" spans="1:13">
      <c r="A6" s="488" t="s">
        <v>264</v>
      </c>
      <c r="B6" s="488"/>
      <c r="C6" s="233">
        <v>12</v>
      </c>
      <c r="D6" s="233">
        <v>19</v>
      </c>
      <c r="E6" s="233"/>
      <c r="F6" s="233">
        <v>13</v>
      </c>
      <c r="G6" s="233">
        <v>11</v>
      </c>
      <c r="H6" s="233"/>
      <c r="I6" s="222">
        <f t="shared" si="0"/>
        <v>25</v>
      </c>
      <c r="J6" s="222">
        <f t="shared" si="0"/>
        <v>30</v>
      </c>
      <c r="K6" s="222"/>
      <c r="L6" s="222">
        <f t="shared" si="1"/>
        <v>55</v>
      </c>
      <c r="M6" s="489">
        <f t="shared" si="2"/>
        <v>18.900343642611684</v>
      </c>
    </row>
    <row r="7" spans="1:13">
      <c r="A7" s="488" t="s">
        <v>265</v>
      </c>
      <c r="B7" s="488"/>
      <c r="C7" s="233">
        <v>39</v>
      </c>
      <c r="D7" s="233">
        <v>30</v>
      </c>
      <c r="E7" s="233"/>
      <c r="F7" s="233">
        <v>15</v>
      </c>
      <c r="G7" s="233">
        <v>11</v>
      </c>
      <c r="H7" s="233"/>
      <c r="I7" s="222">
        <f t="shared" si="0"/>
        <v>54</v>
      </c>
      <c r="J7" s="222">
        <f t="shared" si="0"/>
        <v>41</v>
      </c>
      <c r="K7" s="222"/>
      <c r="L7" s="222">
        <f t="shared" si="1"/>
        <v>95</v>
      </c>
      <c r="M7" s="489">
        <f t="shared" si="2"/>
        <v>32.646048109965633</v>
      </c>
    </row>
    <row r="8" spans="1:13">
      <c r="A8" s="488" t="s">
        <v>266</v>
      </c>
      <c r="B8" s="488"/>
      <c r="C8" s="233">
        <v>29</v>
      </c>
      <c r="D8" s="233">
        <v>32</v>
      </c>
      <c r="E8" s="233"/>
      <c r="F8" s="233">
        <v>10</v>
      </c>
      <c r="G8" s="233">
        <v>8</v>
      </c>
      <c r="H8" s="233"/>
      <c r="I8" s="222">
        <f t="shared" si="0"/>
        <v>39</v>
      </c>
      <c r="J8" s="222">
        <f t="shared" si="0"/>
        <v>40</v>
      </c>
      <c r="K8" s="222"/>
      <c r="L8" s="222">
        <f t="shared" si="1"/>
        <v>79</v>
      </c>
      <c r="M8" s="489">
        <f t="shared" si="2"/>
        <v>27.147766323024054</v>
      </c>
    </row>
    <row r="9" spans="1:13">
      <c r="A9" s="488" t="s">
        <v>267</v>
      </c>
      <c r="B9" s="488"/>
      <c r="C9" s="233">
        <v>8</v>
      </c>
      <c r="D9" s="233">
        <v>11</v>
      </c>
      <c r="E9" s="233"/>
      <c r="F9" s="233">
        <v>10</v>
      </c>
      <c r="G9" s="233">
        <v>3</v>
      </c>
      <c r="H9" s="233"/>
      <c r="I9" s="222">
        <f t="shared" si="0"/>
        <v>18</v>
      </c>
      <c r="J9" s="222">
        <f t="shared" si="0"/>
        <v>14</v>
      </c>
      <c r="K9" s="222"/>
      <c r="L9" s="222">
        <f t="shared" si="1"/>
        <v>32</v>
      </c>
      <c r="M9" s="489">
        <f t="shared" si="2"/>
        <v>10.996563573883162</v>
      </c>
    </row>
    <row r="10" spans="1:13">
      <c r="A10" s="596" t="s">
        <v>5</v>
      </c>
      <c r="B10" s="734"/>
      <c r="C10" s="766">
        <f>SUM(C5:C9)</f>
        <v>101</v>
      </c>
      <c r="D10" s="766">
        <f>SUM(D5:D9)</f>
        <v>98</v>
      </c>
      <c r="E10" s="234"/>
      <c r="F10" s="766">
        <f>SUM(F5:F9)</f>
        <v>54</v>
      </c>
      <c r="G10" s="766">
        <f>SUM(G5:G9)</f>
        <v>38</v>
      </c>
      <c r="H10" s="234"/>
      <c r="I10" s="224">
        <f t="shared" si="0"/>
        <v>155</v>
      </c>
      <c r="J10" s="224">
        <f t="shared" si="0"/>
        <v>136</v>
      </c>
      <c r="K10" s="223"/>
      <c r="L10" s="224">
        <f t="shared" si="1"/>
        <v>291</v>
      </c>
      <c r="M10" s="267">
        <f t="shared" si="2"/>
        <v>100</v>
      </c>
    </row>
    <row r="11" spans="1:13">
      <c r="A11" s="41"/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</row>
    <row r="13" spans="1:13">
      <c r="C13">
        <f>+D10+C10</f>
        <v>199</v>
      </c>
      <c r="F13">
        <f>+F10/G13*100</f>
        <v>58.695652173913047</v>
      </c>
      <c r="G13">
        <f>+G10+F10</f>
        <v>92</v>
      </c>
      <c r="J13">
        <f>+I10/L10*100</f>
        <v>53.264604810996566</v>
      </c>
    </row>
    <row r="14" spans="1:13">
      <c r="D14">
        <f>+C10/C13*100</f>
        <v>50.753768844221106</v>
      </c>
    </row>
  </sheetData>
  <mergeCells count="6">
    <mergeCell ref="M3:M4"/>
    <mergeCell ref="L3:L4"/>
    <mergeCell ref="A3:A4"/>
    <mergeCell ref="C3:D3"/>
    <mergeCell ref="F3:G3"/>
    <mergeCell ref="I3:J3"/>
  </mergeCells>
  <printOptions horizontalCentered="1" verticalCentered="1"/>
  <pageMargins left="0.7" right="0.7" top="0.75" bottom="0.75" header="0.3" footer="0.3"/>
  <pageSetup paperSize="9" orientation="landscape" r:id="rId1"/>
  <headerFooter>
    <oddFooter>&amp;R&amp;P</oddFooter>
  </headerFooter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zoomScaleNormal="100" workbookViewId="0">
      <selection activeCell="F30" sqref="F30"/>
    </sheetView>
  </sheetViews>
  <sheetFormatPr defaultRowHeight="15"/>
  <cols>
    <col min="1" max="1" width="31.5703125" customWidth="1"/>
    <col min="2" max="2" width="13" style="157" customWidth="1"/>
    <col min="3" max="3" width="12.85546875" customWidth="1"/>
    <col min="4" max="4" width="13" customWidth="1"/>
    <col min="5" max="5" width="3.28515625" customWidth="1"/>
    <col min="6" max="6" width="12.85546875" customWidth="1"/>
  </cols>
  <sheetData>
    <row r="1" spans="1:6">
      <c r="A1" s="316" t="s">
        <v>544</v>
      </c>
      <c r="B1" s="228"/>
      <c r="C1" s="228"/>
      <c r="D1" s="228"/>
      <c r="E1" s="228"/>
      <c r="F1" s="228"/>
    </row>
    <row r="2" spans="1:6">
      <c r="A2" s="316" t="s">
        <v>532</v>
      </c>
      <c r="B2" s="228"/>
      <c r="C2" s="228"/>
      <c r="D2" s="228"/>
      <c r="E2" s="228"/>
      <c r="F2" s="228"/>
    </row>
    <row r="3" spans="1:6">
      <c r="A3" s="316"/>
      <c r="B3" s="228"/>
      <c r="C3" s="228"/>
      <c r="D3" s="228"/>
      <c r="E3" s="228"/>
      <c r="F3" s="228"/>
    </row>
    <row r="4" spans="1:6">
      <c r="A4" s="981" t="s">
        <v>269</v>
      </c>
      <c r="B4" s="989" t="s">
        <v>274</v>
      </c>
      <c r="C4" s="989"/>
      <c r="D4" s="989"/>
      <c r="E4" s="217"/>
      <c r="F4" s="987" t="s">
        <v>268</v>
      </c>
    </row>
    <row r="5" spans="1:6">
      <c r="A5" s="982"/>
      <c r="B5" s="300" t="s">
        <v>260</v>
      </c>
      <c r="C5" s="300" t="s">
        <v>261</v>
      </c>
      <c r="D5" s="300" t="s">
        <v>5</v>
      </c>
      <c r="E5" s="222"/>
      <c r="F5" s="988"/>
    </row>
    <row r="6" spans="1:6">
      <c r="A6" s="494" t="s">
        <v>204</v>
      </c>
      <c r="B6" s="495">
        <v>5</v>
      </c>
      <c r="C6" s="265">
        <v>5</v>
      </c>
      <c r="D6" s="265">
        <v>10</v>
      </c>
      <c r="E6" s="265"/>
      <c r="F6" s="497">
        <f>+C6/10*100</f>
        <v>50</v>
      </c>
    </row>
    <row r="7" spans="1:6">
      <c r="A7" s="494" t="s">
        <v>205</v>
      </c>
      <c r="B7" s="495">
        <v>3</v>
      </c>
      <c r="C7" s="265">
        <v>0</v>
      </c>
      <c r="D7" s="265">
        <v>3</v>
      </c>
      <c r="E7" s="265"/>
      <c r="F7" s="497">
        <f>+C7/3*100</f>
        <v>0</v>
      </c>
    </row>
    <row r="8" spans="1:6">
      <c r="A8" s="494" t="s">
        <v>217</v>
      </c>
      <c r="B8" s="495">
        <v>13</v>
      </c>
      <c r="C8" s="265">
        <v>1</v>
      </c>
      <c r="D8" s="265">
        <v>14</v>
      </c>
      <c r="E8" s="265"/>
      <c r="F8" s="497">
        <f>+C8/14*100</f>
        <v>7.1428571428571423</v>
      </c>
    </row>
    <row r="9" spans="1:6">
      <c r="A9" s="494" t="s">
        <v>202</v>
      </c>
      <c r="B9" s="495">
        <v>4</v>
      </c>
      <c r="C9" s="265">
        <v>4</v>
      </c>
      <c r="D9" s="265">
        <v>8</v>
      </c>
      <c r="E9" s="265"/>
      <c r="F9" s="497">
        <f>+C9/8*100</f>
        <v>50</v>
      </c>
    </row>
    <row r="10" spans="1:6">
      <c r="A10" s="494" t="s">
        <v>213</v>
      </c>
      <c r="B10" s="495">
        <v>5</v>
      </c>
      <c r="C10" s="265">
        <v>2</v>
      </c>
      <c r="D10" s="265">
        <v>7</v>
      </c>
      <c r="E10" s="265"/>
      <c r="F10" s="497">
        <f>+C10/7*100</f>
        <v>28.571428571428569</v>
      </c>
    </row>
    <row r="11" spans="1:6">
      <c r="A11" s="494" t="s">
        <v>232</v>
      </c>
      <c r="B11" s="495">
        <v>9</v>
      </c>
      <c r="C11" s="265">
        <v>2</v>
      </c>
      <c r="D11" s="265">
        <v>11</v>
      </c>
      <c r="E11" s="265"/>
      <c r="F11" s="497">
        <f>+C11/11*100</f>
        <v>18.181818181818183</v>
      </c>
    </row>
    <row r="12" spans="1:6">
      <c r="A12" s="494" t="s">
        <v>555</v>
      </c>
      <c r="B12" s="495">
        <v>8</v>
      </c>
      <c r="C12" s="265">
        <v>2</v>
      </c>
      <c r="D12" s="265">
        <v>10</v>
      </c>
      <c r="E12" s="265"/>
      <c r="F12" s="497">
        <f>+C12/10*100</f>
        <v>20</v>
      </c>
    </row>
    <row r="13" spans="1:6">
      <c r="A13" s="494" t="s">
        <v>206</v>
      </c>
      <c r="B13" s="495">
        <v>14</v>
      </c>
      <c r="C13" s="265">
        <v>2</v>
      </c>
      <c r="D13" s="265">
        <v>16</v>
      </c>
      <c r="E13" s="265"/>
      <c r="F13" s="497">
        <f>+C13/16*100</f>
        <v>12.5</v>
      </c>
    </row>
    <row r="14" spans="1:6">
      <c r="A14" s="494" t="s">
        <v>207</v>
      </c>
      <c r="B14" s="495">
        <v>14</v>
      </c>
      <c r="C14" s="265">
        <v>13</v>
      </c>
      <c r="D14" s="265">
        <v>27</v>
      </c>
      <c r="E14" s="265"/>
      <c r="F14" s="497">
        <f>+C14/27*100</f>
        <v>48.148148148148145</v>
      </c>
    </row>
    <row r="15" spans="1:6">
      <c r="A15" s="494" t="s">
        <v>216</v>
      </c>
      <c r="B15" s="495">
        <v>11</v>
      </c>
      <c r="C15" s="265">
        <v>5</v>
      </c>
      <c r="D15" s="265">
        <v>16</v>
      </c>
      <c r="E15" s="265"/>
      <c r="F15" s="497">
        <f>+C15/16*100</f>
        <v>31.25</v>
      </c>
    </row>
    <row r="16" spans="1:6">
      <c r="A16" s="494" t="s">
        <v>214</v>
      </c>
      <c r="B16" s="495">
        <v>6</v>
      </c>
      <c r="C16" s="265">
        <v>0</v>
      </c>
      <c r="D16" s="265">
        <v>6</v>
      </c>
      <c r="E16" s="265"/>
      <c r="F16" s="497">
        <f>+C16/6*100</f>
        <v>0</v>
      </c>
    </row>
    <row r="17" spans="1:6">
      <c r="A17" s="494" t="s">
        <v>208</v>
      </c>
      <c r="B17" s="495">
        <v>20</v>
      </c>
      <c r="C17" s="265">
        <v>1</v>
      </c>
      <c r="D17" s="265">
        <v>21</v>
      </c>
      <c r="E17" s="265"/>
      <c r="F17" s="497">
        <f>+C17/21*100</f>
        <v>4.7619047619047619</v>
      </c>
    </row>
    <row r="18" spans="1:6">
      <c r="A18" s="494" t="s">
        <v>212</v>
      </c>
      <c r="B18" s="495">
        <v>5</v>
      </c>
      <c r="C18" s="265">
        <v>6</v>
      </c>
      <c r="D18" s="265">
        <v>11</v>
      </c>
      <c r="E18" s="265"/>
      <c r="F18" s="497">
        <f>+C18/11*100</f>
        <v>54.54545454545454</v>
      </c>
    </row>
    <row r="19" spans="1:6">
      <c r="A19" s="494" t="s">
        <v>219</v>
      </c>
      <c r="B19" s="495">
        <v>12</v>
      </c>
      <c r="C19" s="265">
        <v>13</v>
      </c>
      <c r="D19" s="265">
        <v>25</v>
      </c>
      <c r="E19" s="265"/>
      <c r="F19" s="497">
        <f>+C19/25*100</f>
        <v>52</v>
      </c>
    </row>
    <row r="20" spans="1:6">
      <c r="A20" s="494" t="s">
        <v>209</v>
      </c>
      <c r="B20" s="495">
        <v>17</v>
      </c>
      <c r="C20" s="265">
        <v>20</v>
      </c>
      <c r="D20" s="265">
        <v>37</v>
      </c>
      <c r="E20" s="265"/>
      <c r="F20" s="497">
        <f>+C20/37*100</f>
        <v>54.054054054054056</v>
      </c>
    </row>
    <row r="21" spans="1:6">
      <c r="A21" s="494" t="s">
        <v>215</v>
      </c>
      <c r="B21" s="495">
        <v>7</v>
      </c>
      <c r="C21" s="265">
        <v>5</v>
      </c>
      <c r="D21" s="265">
        <v>12</v>
      </c>
      <c r="E21" s="265"/>
      <c r="F21" s="497">
        <v>0</v>
      </c>
    </row>
    <row r="22" spans="1:6">
      <c r="A22" s="494" t="s">
        <v>218</v>
      </c>
      <c r="B22" s="495">
        <v>2</v>
      </c>
      <c r="C22" s="265">
        <v>2</v>
      </c>
      <c r="D22" s="265">
        <v>4</v>
      </c>
      <c r="E22" s="265"/>
      <c r="F22" s="497">
        <f>+C22/4*100</f>
        <v>50</v>
      </c>
    </row>
    <row r="23" spans="1:6">
      <c r="A23" s="494" t="s">
        <v>203</v>
      </c>
      <c r="B23" s="495">
        <v>12</v>
      </c>
      <c r="C23" s="265">
        <v>0</v>
      </c>
      <c r="D23" s="265">
        <v>12</v>
      </c>
      <c r="E23" s="265"/>
      <c r="F23" s="497">
        <f>+C23/12*100</f>
        <v>0</v>
      </c>
    </row>
    <row r="24" spans="1:6">
      <c r="A24" s="494" t="s">
        <v>211</v>
      </c>
      <c r="B24" s="495">
        <v>18</v>
      </c>
      <c r="C24" s="265">
        <v>7</v>
      </c>
      <c r="D24" s="265">
        <v>25</v>
      </c>
      <c r="E24" s="265"/>
      <c r="F24" s="497">
        <f>+C24/25*100</f>
        <v>28.000000000000004</v>
      </c>
    </row>
    <row r="25" spans="1:6">
      <c r="A25" s="494" t="s">
        <v>210</v>
      </c>
      <c r="B25" s="495">
        <v>7</v>
      </c>
      <c r="C25" s="265">
        <v>2</v>
      </c>
      <c r="D25" s="265">
        <v>9</v>
      </c>
      <c r="E25" s="265"/>
      <c r="F25" s="497">
        <f>+C25/9*100</f>
        <v>22.222222222222221</v>
      </c>
    </row>
    <row r="26" spans="1:6">
      <c r="A26" s="494" t="s">
        <v>201</v>
      </c>
      <c r="B26" s="495">
        <v>7</v>
      </c>
      <c r="C26" s="265">
        <v>0</v>
      </c>
      <c r="D26" s="265">
        <v>7</v>
      </c>
      <c r="E26" s="265"/>
      <c r="F26" s="496">
        <f>+C26/7*100</f>
        <v>0</v>
      </c>
    </row>
    <row r="27" spans="1:6">
      <c r="A27" s="374" t="s">
        <v>256</v>
      </c>
      <c r="B27" s="509">
        <v>199</v>
      </c>
      <c r="C27" s="509">
        <v>92</v>
      </c>
      <c r="D27" s="509">
        <v>291</v>
      </c>
      <c r="E27" s="510"/>
      <c r="F27" s="511">
        <f>+C27/291*100</f>
        <v>31.615120274914087</v>
      </c>
    </row>
  </sheetData>
  <sortState ref="A6:F26">
    <sortCondition ref="A6:A26"/>
  </sortState>
  <mergeCells count="3">
    <mergeCell ref="B4:D4"/>
    <mergeCell ref="F4:F5"/>
    <mergeCell ref="A4:A5"/>
  </mergeCells>
  <printOptions horizontalCentered="1" verticalCentered="1"/>
  <pageMargins left="0.7" right="0.7" top="0.75" bottom="0.75" header="0.3" footer="0.3"/>
  <pageSetup paperSize="9" orientation="landscape" r:id="rId1"/>
  <headerFooter>
    <oddFooter>&amp;R&amp;P</oddFooter>
  </headerFooter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8"/>
  <sheetViews>
    <sheetView zoomScaleNormal="100" workbookViewId="0">
      <selection activeCell="F30" sqref="F30"/>
    </sheetView>
  </sheetViews>
  <sheetFormatPr defaultRowHeight="15"/>
  <cols>
    <col min="1" max="1" width="32.28515625" customWidth="1"/>
    <col min="2" max="2" width="15.28515625" customWidth="1"/>
    <col min="3" max="3" width="13" customWidth="1"/>
  </cols>
  <sheetData>
    <row r="1" spans="1:3">
      <c r="A1" s="316" t="s">
        <v>543</v>
      </c>
      <c r="B1" s="222"/>
      <c r="C1" s="222"/>
    </row>
    <row r="2" spans="1:3">
      <c r="A2" s="316" t="s">
        <v>535</v>
      </c>
      <c r="B2" s="222"/>
      <c r="C2" s="222"/>
    </row>
    <row r="3" spans="1:3">
      <c r="A3" s="316" t="s">
        <v>533</v>
      </c>
      <c r="B3" s="222"/>
      <c r="C3" s="222"/>
    </row>
    <row r="4" spans="1:3">
      <c r="A4" s="222"/>
      <c r="B4" s="222"/>
      <c r="C4" s="222"/>
    </row>
    <row r="5" spans="1:3" ht="39">
      <c r="A5" s="287" t="s">
        <v>222</v>
      </c>
      <c r="B5" s="498" t="s">
        <v>534</v>
      </c>
      <c r="C5" s="499" t="s">
        <v>377</v>
      </c>
    </row>
    <row r="6" spans="1:3">
      <c r="A6" s="500" t="s">
        <v>204</v>
      </c>
      <c r="B6" s="287">
        <v>10</v>
      </c>
      <c r="C6" s="501">
        <f t="shared" ref="C6:C26" si="0">+B6/291*100</f>
        <v>3.4364261168384882</v>
      </c>
    </row>
    <row r="7" spans="1:3">
      <c r="A7" s="502" t="s">
        <v>205</v>
      </c>
      <c r="B7" s="222">
        <v>3</v>
      </c>
      <c r="C7" s="273">
        <f t="shared" si="0"/>
        <v>1.0309278350515463</v>
      </c>
    </row>
    <row r="8" spans="1:3">
      <c r="A8" s="502" t="s">
        <v>217</v>
      </c>
      <c r="B8" s="222">
        <v>14</v>
      </c>
      <c r="C8" s="273">
        <f t="shared" si="0"/>
        <v>4.8109965635738838</v>
      </c>
    </row>
    <row r="9" spans="1:3">
      <c r="A9" s="502" t="s">
        <v>202</v>
      </c>
      <c r="B9" s="222">
        <v>8</v>
      </c>
      <c r="C9" s="273">
        <f t="shared" si="0"/>
        <v>2.7491408934707904</v>
      </c>
    </row>
    <row r="10" spans="1:3">
      <c r="A10" s="502" t="s">
        <v>213</v>
      </c>
      <c r="B10" s="222">
        <v>7</v>
      </c>
      <c r="C10" s="273">
        <f t="shared" si="0"/>
        <v>2.4054982817869419</v>
      </c>
    </row>
    <row r="11" spans="1:3">
      <c r="A11" s="502" t="s">
        <v>232</v>
      </c>
      <c r="B11" s="222">
        <v>11</v>
      </c>
      <c r="C11" s="273">
        <f t="shared" si="0"/>
        <v>3.7800687285223367</v>
      </c>
    </row>
    <row r="12" spans="1:3">
      <c r="A12" s="502" t="s">
        <v>555</v>
      </c>
      <c r="B12" s="222">
        <v>10</v>
      </c>
      <c r="C12" s="273">
        <f t="shared" si="0"/>
        <v>3.4364261168384882</v>
      </c>
    </row>
    <row r="13" spans="1:3">
      <c r="A13" s="502" t="s">
        <v>206</v>
      </c>
      <c r="B13" s="222">
        <v>16</v>
      </c>
      <c r="C13" s="273">
        <f t="shared" si="0"/>
        <v>5.4982817869415808</v>
      </c>
    </row>
    <row r="14" spans="1:3">
      <c r="A14" s="502" t="s">
        <v>207</v>
      </c>
      <c r="B14" s="222">
        <v>27</v>
      </c>
      <c r="C14" s="273">
        <f t="shared" si="0"/>
        <v>9.2783505154639183</v>
      </c>
    </row>
    <row r="15" spans="1:3">
      <c r="A15" s="502" t="s">
        <v>216</v>
      </c>
      <c r="B15" s="222">
        <v>16</v>
      </c>
      <c r="C15" s="273">
        <f t="shared" si="0"/>
        <v>5.4982817869415808</v>
      </c>
    </row>
    <row r="16" spans="1:3">
      <c r="A16" s="502" t="s">
        <v>214</v>
      </c>
      <c r="B16" s="222">
        <v>6</v>
      </c>
      <c r="C16" s="273">
        <f t="shared" si="0"/>
        <v>2.0618556701030926</v>
      </c>
    </row>
    <row r="17" spans="1:3">
      <c r="A17" s="502" t="s">
        <v>208</v>
      </c>
      <c r="B17" s="222">
        <v>21</v>
      </c>
      <c r="C17" s="273">
        <f t="shared" si="0"/>
        <v>7.216494845360824</v>
      </c>
    </row>
    <row r="18" spans="1:3">
      <c r="A18" s="502" t="s">
        <v>212</v>
      </c>
      <c r="B18" s="222">
        <v>11</v>
      </c>
      <c r="C18" s="273">
        <f t="shared" si="0"/>
        <v>3.7800687285223367</v>
      </c>
    </row>
    <row r="19" spans="1:3">
      <c r="A19" s="502" t="s">
        <v>219</v>
      </c>
      <c r="B19" s="222">
        <v>25</v>
      </c>
      <c r="C19" s="273">
        <f t="shared" si="0"/>
        <v>8.5910652920962196</v>
      </c>
    </row>
    <row r="20" spans="1:3">
      <c r="A20" s="494" t="s">
        <v>209</v>
      </c>
      <c r="B20" s="222">
        <v>37</v>
      </c>
      <c r="C20" s="273">
        <f t="shared" si="0"/>
        <v>12.714776632302405</v>
      </c>
    </row>
    <row r="21" spans="1:3">
      <c r="A21" s="502" t="s">
        <v>215</v>
      </c>
      <c r="B21" s="222">
        <v>12</v>
      </c>
      <c r="C21" s="273">
        <f t="shared" si="0"/>
        <v>4.1237113402061851</v>
      </c>
    </row>
    <row r="22" spans="1:3">
      <c r="A22" s="502" t="s">
        <v>218</v>
      </c>
      <c r="B22" s="222">
        <v>4</v>
      </c>
      <c r="C22" s="273">
        <f t="shared" si="0"/>
        <v>1.3745704467353952</v>
      </c>
    </row>
    <row r="23" spans="1:3">
      <c r="A23" s="502" t="s">
        <v>203</v>
      </c>
      <c r="B23" s="222">
        <v>12</v>
      </c>
      <c r="C23" s="273">
        <f t="shared" si="0"/>
        <v>4.1237113402061851</v>
      </c>
    </row>
    <row r="24" spans="1:3">
      <c r="A24" s="502" t="s">
        <v>211</v>
      </c>
      <c r="B24" s="222">
        <v>25</v>
      </c>
      <c r="C24" s="273">
        <f t="shared" si="0"/>
        <v>8.5910652920962196</v>
      </c>
    </row>
    <row r="25" spans="1:3">
      <c r="A25" s="502" t="s">
        <v>210</v>
      </c>
      <c r="B25" s="222">
        <v>9</v>
      </c>
      <c r="C25" s="273">
        <f t="shared" si="0"/>
        <v>3.0927835051546393</v>
      </c>
    </row>
    <row r="26" spans="1:3">
      <c r="A26" s="503" t="s">
        <v>201</v>
      </c>
      <c r="B26" s="223">
        <v>7</v>
      </c>
      <c r="C26" s="489">
        <f t="shared" si="0"/>
        <v>2.4054982817869419</v>
      </c>
    </row>
    <row r="27" spans="1:3">
      <c r="A27" s="225" t="s">
        <v>256</v>
      </c>
      <c r="B27" s="225">
        <v>291</v>
      </c>
      <c r="C27" s="493">
        <f>+B27/291*100</f>
        <v>100</v>
      </c>
    </row>
    <row r="28" spans="1:3">
      <c r="A28" s="165"/>
      <c r="B28" s="165"/>
      <c r="C28" s="165"/>
    </row>
  </sheetData>
  <sortState ref="A6:C26">
    <sortCondition ref="A6:A26"/>
  </sortState>
  <printOptions horizontalCentered="1" verticalCentered="1"/>
  <pageMargins left="0.7" right="0.7" top="0.75" bottom="0.75" header="0.3" footer="0.3"/>
  <pageSetup paperSize="9" orientation="landscape" r:id="rId1"/>
  <headerFooter>
    <oddFooter>&amp;R&amp;P</oddFooter>
  </headerFooter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"/>
  <sheetViews>
    <sheetView zoomScaleNormal="100" workbookViewId="0">
      <selection activeCell="F30" sqref="F30"/>
    </sheetView>
  </sheetViews>
  <sheetFormatPr defaultRowHeight="15"/>
  <cols>
    <col min="1" max="1" width="68.7109375" customWidth="1"/>
    <col min="2" max="2" width="13.85546875" customWidth="1"/>
    <col min="3" max="3" width="13.42578125" customWidth="1"/>
    <col min="11" max="11" width="24" customWidth="1"/>
  </cols>
  <sheetData>
    <row r="1" spans="1:14">
      <c r="A1" s="316" t="s">
        <v>736</v>
      </c>
      <c r="B1" s="222"/>
      <c r="C1" s="222"/>
    </row>
    <row r="2" spans="1:14">
      <c r="A2" s="316"/>
      <c r="B2" s="222"/>
      <c r="C2" s="222"/>
    </row>
    <row r="3" spans="1:14" ht="30.75" customHeight="1">
      <c r="A3" s="286"/>
      <c r="B3" s="1016" t="s">
        <v>759</v>
      </c>
      <c r="C3" s="1016"/>
    </row>
    <row r="4" spans="1:14" ht="26.25">
      <c r="A4" s="224" t="s">
        <v>542</v>
      </c>
      <c r="B4" s="236" t="s">
        <v>537</v>
      </c>
      <c r="C4" s="474" t="s">
        <v>536</v>
      </c>
    </row>
    <row r="5" spans="1:14">
      <c r="A5" s="222" t="s">
        <v>270</v>
      </c>
      <c r="B5" s="222">
        <v>116</v>
      </c>
      <c r="C5" s="273">
        <f t="shared" ref="C5:C11" si="0">+B5/291*100</f>
        <v>39.862542955326461</v>
      </c>
    </row>
    <row r="6" spans="1:14">
      <c r="A6" s="222" t="s">
        <v>271</v>
      </c>
      <c r="B6" s="222">
        <v>90</v>
      </c>
      <c r="C6" s="273">
        <f t="shared" si="0"/>
        <v>30.927835051546392</v>
      </c>
    </row>
    <row r="7" spans="1:14">
      <c r="A7" s="222" t="s">
        <v>539</v>
      </c>
      <c r="B7" s="222">
        <v>33</v>
      </c>
      <c r="C7" s="273">
        <f t="shared" si="0"/>
        <v>11.340206185567011</v>
      </c>
    </row>
    <row r="8" spans="1:14">
      <c r="A8" s="222" t="s">
        <v>540</v>
      </c>
      <c r="B8" s="222">
        <v>13</v>
      </c>
      <c r="C8" s="273">
        <f t="shared" si="0"/>
        <v>4.4673539518900345</v>
      </c>
    </row>
    <row r="9" spans="1:14" ht="15" customHeight="1">
      <c r="A9" s="226" t="s">
        <v>541</v>
      </c>
      <c r="B9" s="222">
        <v>10</v>
      </c>
      <c r="C9" s="273">
        <f t="shared" si="0"/>
        <v>3.4364261168384882</v>
      </c>
    </row>
    <row r="10" spans="1:14">
      <c r="A10" s="226" t="s">
        <v>272</v>
      </c>
      <c r="B10" s="222">
        <v>3</v>
      </c>
      <c r="C10" s="273">
        <f t="shared" si="0"/>
        <v>1.0309278350515463</v>
      </c>
      <c r="N10" s="155"/>
    </row>
    <row r="11" spans="1:14">
      <c r="A11" s="222" t="s">
        <v>273</v>
      </c>
      <c r="B11" s="222">
        <v>1</v>
      </c>
      <c r="C11" s="273">
        <f t="shared" si="0"/>
        <v>0.3436426116838488</v>
      </c>
      <c r="N11" s="155"/>
    </row>
    <row r="12" spans="1:14">
      <c r="A12" s="222" t="s">
        <v>104</v>
      </c>
      <c r="B12" s="222">
        <v>25</v>
      </c>
      <c r="C12" s="273">
        <f>+B12/291*100</f>
        <v>8.5910652920962196</v>
      </c>
      <c r="N12" s="155"/>
    </row>
    <row r="13" spans="1:14">
      <c r="A13" s="282" t="s">
        <v>538</v>
      </c>
      <c r="B13" s="225">
        <f>SUM(B5:B12)</f>
        <v>291</v>
      </c>
      <c r="C13" s="274">
        <f>+B13/291*100</f>
        <v>100</v>
      </c>
      <c r="N13" s="155"/>
    </row>
    <row r="14" spans="1:14">
      <c r="B14" s="222"/>
      <c r="C14" s="222"/>
      <c r="N14" s="155"/>
    </row>
    <row r="15" spans="1:14">
      <c r="A15" s="127" t="s">
        <v>552</v>
      </c>
      <c r="B15" s="222"/>
      <c r="C15" s="222"/>
      <c r="N15" s="155"/>
    </row>
  </sheetData>
  <sortState ref="A4:C10">
    <sortCondition descending="1" ref="B4:B10"/>
  </sortState>
  <mergeCells count="1">
    <mergeCell ref="B3:C3"/>
  </mergeCells>
  <printOptions horizontalCentered="1" verticalCentered="1"/>
  <pageMargins left="0.7" right="0.7" top="0.75" bottom="0.75" header="0.3" footer="0.3"/>
  <pageSetup paperSize="9" orientation="landscape" r:id="rId1"/>
  <headerFooter>
    <oddFooter>&amp;R&amp;P</oddFooter>
  </headerFooter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"/>
  <sheetViews>
    <sheetView zoomScaleNormal="100" workbookViewId="0">
      <selection activeCell="F30" sqref="F30"/>
    </sheetView>
  </sheetViews>
  <sheetFormatPr defaultRowHeight="15"/>
  <cols>
    <col min="1" max="1" width="75" customWidth="1"/>
    <col min="2" max="2" width="23.28515625" customWidth="1"/>
    <col min="3" max="3" width="12" customWidth="1"/>
    <col min="11" max="11" width="24" customWidth="1"/>
  </cols>
  <sheetData>
    <row r="1" spans="1:14" ht="15" customHeight="1">
      <c r="A1" s="316" t="s">
        <v>737</v>
      </c>
      <c r="B1" s="222"/>
      <c r="C1" s="222"/>
    </row>
    <row r="2" spans="1:14" ht="15" customHeight="1">
      <c r="A2" s="316" t="s">
        <v>548</v>
      </c>
      <c r="B2" s="222"/>
      <c r="C2" s="222"/>
    </row>
    <row r="3" spans="1:14" ht="15" customHeight="1">
      <c r="A3" s="222"/>
      <c r="B3" s="222"/>
      <c r="C3" s="222"/>
      <c r="N3" s="155"/>
    </row>
    <row r="4" spans="1:14">
      <c r="A4" s="865" t="s">
        <v>547</v>
      </c>
      <c r="B4" s="236" t="s">
        <v>274</v>
      </c>
      <c r="C4" s="222"/>
      <c r="N4" s="155"/>
    </row>
    <row r="5" spans="1:14" ht="15" customHeight="1">
      <c r="A5" s="504" t="s">
        <v>850</v>
      </c>
      <c r="B5" s="505">
        <v>12</v>
      </c>
      <c r="C5" s="222"/>
      <c r="N5" s="155"/>
    </row>
    <row r="6" spans="1:14">
      <c r="A6" s="504" t="s">
        <v>849</v>
      </c>
      <c r="B6" s="505">
        <v>6</v>
      </c>
      <c r="C6" s="222"/>
      <c r="N6" s="155"/>
    </row>
    <row r="7" spans="1:14" ht="15" customHeight="1">
      <c r="A7" s="504" t="s">
        <v>550</v>
      </c>
      <c r="B7" s="505">
        <v>4</v>
      </c>
      <c r="C7" s="222"/>
    </row>
    <row r="8" spans="1:14" ht="15" customHeight="1">
      <c r="A8" s="506" t="s">
        <v>551</v>
      </c>
      <c r="B8" s="507">
        <v>3</v>
      </c>
      <c r="C8" s="215"/>
    </row>
    <row r="9" spans="1:14">
      <c r="A9" s="508" t="s">
        <v>549</v>
      </c>
      <c r="B9" s="508">
        <f>SUM(B5:B8)</f>
        <v>25</v>
      </c>
    </row>
  </sheetData>
  <sortState ref="A5:B11">
    <sortCondition descending="1" ref="B5:B11"/>
  </sortState>
  <printOptions horizontalCentered="1" verticalCentered="1"/>
  <pageMargins left="0.7" right="0.7" top="0.75" bottom="0.75" header="0.3" footer="0.3"/>
  <pageSetup paperSize="9" orientation="landscape" r:id="rId1"/>
  <headerFooter>
    <oddFooter>&amp;R&amp;P</oddFooter>
  </headerFooter>
  <ignoredErrors>
    <ignoredError sqref="B9" unlockedFormula="1"/>
  </ignoredErrors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zoomScaleNormal="100" workbookViewId="0">
      <selection activeCell="F30" sqref="F30"/>
    </sheetView>
  </sheetViews>
  <sheetFormatPr defaultRowHeight="15"/>
  <cols>
    <col min="1" max="1" width="24" customWidth="1"/>
    <col min="2" max="2" width="9.28515625" customWidth="1"/>
    <col min="3" max="3" width="10.42578125" customWidth="1"/>
    <col min="4" max="4" width="10" customWidth="1"/>
    <col min="5" max="5" width="11.140625" customWidth="1"/>
    <col min="6" max="6" width="9.42578125" customWidth="1"/>
    <col min="7" max="7" width="11.28515625" customWidth="1"/>
    <col min="8" max="8" width="7" customWidth="1"/>
    <col min="9" max="9" width="11" customWidth="1"/>
    <col min="10" max="10" width="10.5703125" customWidth="1"/>
  </cols>
  <sheetData>
    <row r="1" spans="1:10" ht="15" customHeight="1">
      <c r="A1" s="279" t="s">
        <v>760</v>
      </c>
      <c r="B1" s="215"/>
      <c r="D1" s="215"/>
      <c r="E1" s="215"/>
      <c r="F1" s="215"/>
      <c r="G1" s="215"/>
      <c r="H1" s="215"/>
      <c r="I1" s="215"/>
      <c r="J1" s="215"/>
    </row>
    <row r="2" spans="1:10" ht="15" customHeight="1">
      <c r="A2" s="279" t="s">
        <v>761</v>
      </c>
      <c r="B2" s="215"/>
      <c r="D2" s="215"/>
      <c r="E2" s="215"/>
      <c r="F2" s="215"/>
      <c r="G2" s="215"/>
      <c r="H2" s="215"/>
      <c r="I2" s="215"/>
      <c r="J2" s="215"/>
    </row>
    <row r="3" spans="1:10" ht="15" customHeight="1">
      <c r="A3" s="279"/>
      <c r="B3" s="215"/>
      <c r="C3" s="215"/>
      <c r="D3" s="215"/>
      <c r="E3" s="215"/>
      <c r="F3" s="215"/>
      <c r="G3" s="215"/>
      <c r="H3" s="215"/>
      <c r="I3" s="215"/>
      <c r="J3" s="215"/>
    </row>
    <row r="4" spans="1:10" ht="26.25">
      <c r="A4" s="522" t="s">
        <v>222</v>
      </c>
      <c r="B4" s="523" t="s">
        <v>563</v>
      </c>
      <c r="C4" s="524" t="s">
        <v>564</v>
      </c>
      <c r="D4" s="236" t="s">
        <v>565</v>
      </c>
      <c r="E4" s="524" t="s">
        <v>566</v>
      </c>
      <c r="F4" s="236" t="s">
        <v>775</v>
      </c>
      <c r="G4" s="524" t="s">
        <v>567</v>
      </c>
      <c r="H4" s="236" t="s">
        <v>4</v>
      </c>
      <c r="I4" s="524" t="s">
        <v>568</v>
      </c>
      <c r="J4" s="236" t="s">
        <v>569</v>
      </c>
    </row>
    <row r="5" spans="1:10" ht="15" customHeight="1">
      <c r="A5" s="494" t="s">
        <v>217</v>
      </c>
      <c r="B5" s="494">
        <v>13</v>
      </c>
      <c r="C5" s="525">
        <f t="shared" ref="C5:C25" si="0">+B5/J5*100</f>
        <v>92.857142857142861</v>
      </c>
      <c r="D5" s="381">
        <v>0</v>
      </c>
      <c r="E5" s="525">
        <f t="shared" ref="E5:E25" si="1">+D5/J5*100</f>
        <v>0</v>
      </c>
      <c r="F5" s="381">
        <v>0</v>
      </c>
      <c r="G5" s="525">
        <f t="shared" ref="G5:G25" si="2">+F5/J5*100</f>
        <v>0</v>
      </c>
      <c r="H5" s="381">
        <v>1</v>
      </c>
      <c r="I5" s="525">
        <f t="shared" ref="I5:I25" si="3">+H5/J5*100</f>
        <v>7.1428571428571423</v>
      </c>
      <c r="J5" s="222">
        <v>14</v>
      </c>
    </row>
    <row r="6" spans="1:10">
      <c r="A6" s="494" t="s">
        <v>206</v>
      </c>
      <c r="B6" s="526">
        <v>10</v>
      </c>
      <c r="C6" s="527">
        <f t="shared" si="0"/>
        <v>62.5</v>
      </c>
      <c r="D6" s="379">
        <v>2</v>
      </c>
      <c r="E6" s="527">
        <f t="shared" si="1"/>
        <v>12.5</v>
      </c>
      <c r="F6" s="379">
        <v>4</v>
      </c>
      <c r="G6" s="527">
        <f t="shared" si="2"/>
        <v>25</v>
      </c>
      <c r="H6" s="379">
        <v>0</v>
      </c>
      <c r="I6" s="527">
        <f t="shared" si="3"/>
        <v>0</v>
      </c>
      <c r="J6" s="233">
        <v>16</v>
      </c>
    </row>
    <row r="7" spans="1:10" ht="15" customHeight="1">
      <c r="A7" s="494" t="s">
        <v>216</v>
      </c>
      <c r="B7" s="494">
        <v>10</v>
      </c>
      <c r="C7" s="525">
        <f t="shared" si="0"/>
        <v>62.5</v>
      </c>
      <c r="D7" s="381">
        <v>5</v>
      </c>
      <c r="E7" s="525">
        <f t="shared" si="1"/>
        <v>31.25</v>
      </c>
      <c r="F7" s="381">
        <v>1</v>
      </c>
      <c r="G7" s="525">
        <f t="shared" si="2"/>
        <v>6.25</v>
      </c>
      <c r="H7" s="381">
        <v>0</v>
      </c>
      <c r="I7" s="525">
        <f t="shared" si="3"/>
        <v>0</v>
      </c>
      <c r="J7" s="222">
        <v>16</v>
      </c>
    </row>
    <row r="8" spans="1:10">
      <c r="A8" s="494" t="s">
        <v>210</v>
      </c>
      <c r="B8" s="526">
        <v>5</v>
      </c>
      <c r="C8" s="527">
        <f t="shared" si="0"/>
        <v>55.555555555555557</v>
      </c>
      <c r="D8" s="379">
        <v>1</v>
      </c>
      <c r="E8" s="527">
        <f t="shared" si="1"/>
        <v>11.111111111111111</v>
      </c>
      <c r="F8" s="379">
        <v>1</v>
      </c>
      <c r="G8" s="527">
        <f t="shared" si="2"/>
        <v>11.111111111111111</v>
      </c>
      <c r="H8" s="379">
        <v>2</v>
      </c>
      <c r="I8" s="527">
        <f t="shared" si="3"/>
        <v>22.222222222222221</v>
      </c>
      <c r="J8" s="233">
        <v>9</v>
      </c>
    </row>
    <row r="9" spans="1:10" ht="15" customHeight="1">
      <c r="A9" s="494" t="s">
        <v>561</v>
      </c>
      <c r="B9" s="494">
        <v>2</v>
      </c>
      <c r="C9" s="525">
        <f t="shared" si="0"/>
        <v>50</v>
      </c>
      <c r="D9" s="381">
        <v>2</v>
      </c>
      <c r="E9" s="525">
        <f t="shared" si="1"/>
        <v>50</v>
      </c>
      <c r="F9" s="381">
        <v>0</v>
      </c>
      <c r="G9" s="525">
        <f t="shared" si="2"/>
        <v>0</v>
      </c>
      <c r="H9" s="381">
        <v>0</v>
      </c>
      <c r="I9" s="525">
        <f t="shared" si="3"/>
        <v>0</v>
      </c>
      <c r="J9" s="222">
        <v>4</v>
      </c>
    </row>
    <row r="10" spans="1:10" ht="15" customHeight="1">
      <c r="A10" s="494" t="s">
        <v>209</v>
      </c>
      <c r="B10" s="526">
        <v>18</v>
      </c>
      <c r="C10" s="527">
        <f t="shared" si="0"/>
        <v>48.648648648648653</v>
      </c>
      <c r="D10" s="378">
        <v>16</v>
      </c>
      <c r="E10" s="527">
        <f t="shared" si="1"/>
        <v>43.243243243243242</v>
      </c>
      <c r="F10" s="378">
        <v>2</v>
      </c>
      <c r="G10" s="527">
        <f t="shared" si="2"/>
        <v>5.4054054054054053</v>
      </c>
      <c r="H10" s="378">
        <v>1</v>
      </c>
      <c r="I10" s="527">
        <f t="shared" si="3"/>
        <v>2.7027027027027026</v>
      </c>
      <c r="J10" s="233">
        <v>37</v>
      </c>
    </row>
    <row r="11" spans="1:10" ht="15" customHeight="1">
      <c r="A11" s="494" t="s">
        <v>232</v>
      </c>
      <c r="B11" s="494">
        <v>5</v>
      </c>
      <c r="C11" s="525">
        <f t="shared" si="0"/>
        <v>45.454545454545453</v>
      </c>
      <c r="D11" s="381">
        <v>0</v>
      </c>
      <c r="E11" s="525">
        <f t="shared" si="1"/>
        <v>0</v>
      </c>
      <c r="F11" s="381">
        <v>6</v>
      </c>
      <c r="G11" s="525">
        <f t="shared" si="2"/>
        <v>54.54545454545454</v>
      </c>
      <c r="H11" s="381">
        <v>0</v>
      </c>
      <c r="I11" s="525">
        <f t="shared" si="3"/>
        <v>0</v>
      </c>
      <c r="J11" s="222">
        <v>11</v>
      </c>
    </row>
    <row r="12" spans="1:10" ht="15" customHeight="1">
      <c r="A12" s="494" t="s">
        <v>559</v>
      </c>
      <c r="B12" s="494">
        <v>3</v>
      </c>
      <c r="C12" s="525">
        <f t="shared" si="0"/>
        <v>42.857142857142854</v>
      </c>
      <c r="D12" s="381">
        <v>0</v>
      </c>
      <c r="E12" s="525">
        <f t="shared" si="1"/>
        <v>0</v>
      </c>
      <c r="F12" s="381">
        <v>1</v>
      </c>
      <c r="G12" s="525">
        <f t="shared" si="2"/>
        <v>14.285714285714285</v>
      </c>
      <c r="H12" s="381">
        <v>3</v>
      </c>
      <c r="I12" s="525">
        <f t="shared" si="3"/>
        <v>42.857142857142854</v>
      </c>
      <c r="J12" s="222">
        <v>7</v>
      </c>
    </row>
    <row r="13" spans="1:10">
      <c r="A13" s="494" t="s">
        <v>211</v>
      </c>
      <c r="B13" s="526">
        <v>10</v>
      </c>
      <c r="C13" s="527">
        <f t="shared" si="0"/>
        <v>40</v>
      </c>
      <c r="D13" s="379">
        <v>6</v>
      </c>
      <c r="E13" s="527">
        <f t="shared" si="1"/>
        <v>24</v>
      </c>
      <c r="F13" s="379">
        <v>7</v>
      </c>
      <c r="G13" s="527">
        <f t="shared" si="2"/>
        <v>28.000000000000004</v>
      </c>
      <c r="H13" s="379">
        <v>2</v>
      </c>
      <c r="I13" s="527">
        <f t="shared" si="3"/>
        <v>8</v>
      </c>
      <c r="J13" s="233">
        <v>25</v>
      </c>
    </row>
    <row r="14" spans="1:10" ht="15" customHeight="1">
      <c r="A14" s="494" t="s">
        <v>202</v>
      </c>
      <c r="B14" s="526">
        <v>3</v>
      </c>
      <c r="C14" s="527">
        <f t="shared" si="0"/>
        <v>37.5</v>
      </c>
      <c r="D14" s="379">
        <v>2</v>
      </c>
      <c r="E14" s="527">
        <f t="shared" si="1"/>
        <v>25</v>
      </c>
      <c r="F14" s="379">
        <v>2</v>
      </c>
      <c r="G14" s="527">
        <f t="shared" si="2"/>
        <v>25</v>
      </c>
      <c r="H14" s="379">
        <v>1</v>
      </c>
      <c r="I14" s="527">
        <f t="shared" si="3"/>
        <v>12.5</v>
      </c>
      <c r="J14" s="233">
        <v>8</v>
      </c>
    </row>
    <row r="15" spans="1:10">
      <c r="A15" s="494" t="s">
        <v>207</v>
      </c>
      <c r="B15" s="526">
        <v>10</v>
      </c>
      <c r="C15" s="527">
        <f t="shared" si="0"/>
        <v>37.037037037037038</v>
      </c>
      <c r="D15" s="379">
        <v>11</v>
      </c>
      <c r="E15" s="527">
        <f t="shared" si="1"/>
        <v>40.74074074074074</v>
      </c>
      <c r="F15" s="379">
        <v>6</v>
      </c>
      <c r="G15" s="527">
        <f t="shared" si="2"/>
        <v>22.222222222222221</v>
      </c>
      <c r="H15" s="379">
        <v>0</v>
      </c>
      <c r="I15" s="527">
        <f t="shared" si="3"/>
        <v>0</v>
      </c>
      <c r="J15" s="233">
        <v>27</v>
      </c>
    </row>
    <row r="16" spans="1:10">
      <c r="A16" s="494" t="s">
        <v>562</v>
      </c>
      <c r="B16" s="526">
        <v>1</v>
      </c>
      <c r="C16" s="527">
        <f t="shared" si="0"/>
        <v>33.333333333333329</v>
      </c>
      <c r="D16" s="379">
        <v>2</v>
      </c>
      <c r="E16" s="527">
        <f t="shared" si="1"/>
        <v>66.666666666666657</v>
      </c>
      <c r="F16" s="379">
        <v>0</v>
      </c>
      <c r="G16" s="527">
        <f t="shared" si="2"/>
        <v>0</v>
      </c>
      <c r="H16" s="379">
        <v>0</v>
      </c>
      <c r="I16" s="527">
        <f t="shared" si="3"/>
        <v>0</v>
      </c>
      <c r="J16" s="233">
        <v>3</v>
      </c>
    </row>
    <row r="17" spans="1:10">
      <c r="A17" s="494" t="s">
        <v>214</v>
      </c>
      <c r="B17" s="494">
        <v>2</v>
      </c>
      <c r="C17" s="525">
        <f t="shared" si="0"/>
        <v>33.333333333333329</v>
      </c>
      <c r="D17" s="381">
        <v>0</v>
      </c>
      <c r="E17" s="525">
        <f t="shared" si="1"/>
        <v>0</v>
      </c>
      <c r="F17" s="381">
        <v>2</v>
      </c>
      <c r="G17" s="525">
        <f t="shared" si="2"/>
        <v>33.333333333333329</v>
      </c>
      <c r="H17" s="381">
        <v>2</v>
      </c>
      <c r="I17" s="525">
        <f t="shared" si="3"/>
        <v>33.333333333333329</v>
      </c>
      <c r="J17" s="222">
        <v>6</v>
      </c>
    </row>
    <row r="18" spans="1:10">
      <c r="A18" s="494" t="s">
        <v>219</v>
      </c>
      <c r="B18" s="494">
        <v>8</v>
      </c>
      <c r="C18" s="525">
        <f t="shared" si="0"/>
        <v>32</v>
      </c>
      <c r="D18" s="381">
        <v>10</v>
      </c>
      <c r="E18" s="525">
        <f t="shared" si="1"/>
        <v>40</v>
      </c>
      <c r="F18" s="381">
        <v>1</v>
      </c>
      <c r="G18" s="525">
        <f t="shared" si="2"/>
        <v>4</v>
      </c>
      <c r="H18" s="381">
        <v>6</v>
      </c>
      <c r="I18" s="525">
        <f t="shared" si="3"/>
        <v>24</v>
      </c>
      <c r="J18" s="222">
        <v>25</v>
      </c>
    </row>
    <row r="19" spans="1:10">
      <c r="A19" s="494" t="s">
        <v>560</v>
      </c>
      <c r="B19" s="526">
        <v>3</v>
      </c>
      <c r="C19" s="527">
        <f t="shared" si="0"/>
        <v>30</v>
      </c>
      <c r="D19" s="379">
        <v>2</v>
      </c>
      <c r="E19" s="527">
        <f t="shared" si="1"/>
        <v>20</v>
      </c>
      <c r="F19" s="379">
        <v>5</v>
      </c>
      <c r="G19" s="527">
        <f t="shared" si="2"/>
        <v>50</v>
      </c>
      <c r="H19" s="379">
        <v>0</v>
      </c>
      <c r="I19" s="527">
        <f t="shared" si="3"/>
        <v>0</v>
      </c>
      <c r="J19" s="233">
        <v>10</v>
      </c>
    </row>
    <row r="20" spans="1:10">
      <c r="A20" s="494" t="s">
        <v>201</v>
      </c>
      <c r="B20" s="526">
        <v>2</v>
      </c>
      <c r="C20" s="527">
        <f t="shared" si="0"/>
        <v>28.571428571428569</v>
      </c>
      <c r="D20" s="379">
        <v>0</v>
      </c>
      <c r="E20" s="527">
        <f t="shared" si="1"/>
        <v>0</v>
      </c>
      <c r="F20" s="379">
        <v>5</v>
      </c>
      <c r="G20" s="527">
        <f t="shared" si="2"/>
        <v>71.428571428571431</v>
      </c>
      <c r="H20" s="379">
        <v>0</v>
      </c>
      <c r="I20" s="527">
        <f t="shared" si="3"/>
        <v>0</v>
      </c>
      <c r="J20" s="233">
        <v>7</v>
      </c>
    </row>
    <row r="21" spans="1:10">
      <c r="A21" s="494" t="s">
        <v>203</v>
      </c>
      <c r="B21" s="526">
        <v>3</v>
      </c>
      <c r="C21" s="527">
        <f t="shared" si="0"/>
        <v>25</v>
      </c>
      <c r="D21" s="379">
        <v>9</v>
      </c>
      <c r="E21" s="527">
        <f t="shared" si="1"/>
        <v>75</v>
      </c>
      <c r="F21" s="379">
        <v>0</v>
      </c>
      <c r="G21" s="527">
        <f t="shared" si="2"/>
        <v>0</v>
      </c>
      <c r="H21" s="379">
        <v>0</v>
      </c>
      <c r="I21" s="527">
        <f t="shared" si="3"/>
        <v>0</v>
      </c>
      <c r="J21" s="233">
        <v>12</v>
      </c>
    </row>
    <row r="22" spans="1:10">
      <c r="A22" s="494" t="s">
        <v>231</v>
      </c>
      <c r="B22" s="526">
        <v>4</v>
      </c>
      <c r="C22" s="527">
        <f t="shared" si="0"/>
        <v>19.047619047619047</v>
      </c>
      <c r="D22" s="379">
        <v>6</v>
      </c>
      <c r="E22" s="527">
        <f t="shared" si="1"/>
        <v>28.571428571428569</v>
      </c>
      <c r="F22" s="379">
        <v>7</v>
      </c>
      <c r="G22" s="527">
        <f t="shared" si="2"/>
        <v>33.333333333333329</v>
      </c>
      <c r="H22" s="379">
        <v>4</v>
      </c>
      <c r="I22" s="527">
        <f t="shared" si="3"/>
        <v>19.047619047619047</v>
      </c>
      <c r="J22" s="233">
        <v>21</v>
      </c>
    </row>
    <row r="23" spans="1:10">
      <c r="A23" s="494" t="s">
        <v>215</v>
      </c>
      <c r="B23" s="494">
        <v>2</v>
      </c>
      <c r="C23" s="525">
        <f t="shared" si="0"/>
        <v>16.666666666666664</v>
      </c>
      <c r="D23" s="381">
        <v>6</v>
      </c>
      <c r="E23" s="525">
        <f t="shared" si="1"/>
        <v>50</v>
      </c>
      <c r="F23" s="381">
        <v>4</v>
      </c>
      <c r="G23" s="525">
        <f t="shared" si="2"/>
        <v>33.333333333333329</v>
      </c>
      <c r="H23" s="381">
        <v>0</v>
      </c>
      <c r="I23" s="525">
        <f t="shared" si="3"/>
        <v>0</v>
      </c>
      <c r="J23" s="222">
        <v>12</v>
      </c>
    </row>
    <row r="24" spans="1:10">
      <c r="A24" s="494" t="s">
        <v>555</v>
      </c>
      <c r="B24" s="526">
        <v>1</v>
      </c>
      <c r="C24" s="527">
        <f t="shared" si="0"/>
        <v>10</v>
      </c>
      <c r="D24" s="379">
        <v>7</v>
      </c>
      <c r="E24" s="527">
        <f t="shared" si="1"/>
        <v>70</v>
      </c>
      <c r="F24" s="379">
        <v>2</v>
      </c>
      <c r="G24" s="527">
        <f t="shared" si="2"/>
        <v>20</v>
      </c>
      <c r="H24" s="379">
        <v>0</v>
      </c>
      <c r="I24" s="527">
        <f t="shared" si="3"/>
        <v>0</v>
      </c>
      <c r="J24" s="233">
        <v>10</v>
      </c>
    </row>
    <row r="25" spans="1:10">
      <c r="A25" s="494" t="s">
        <v>212</v>
      </c>
      <c r="B25" s="494">
        <v>1</v>
      </c>
      <c r="C25" s="525">
        <f t="shared" si="0"/>
        <v>9.0909090909090917</v>
      </c>
      <c r="D25" s="381">
        <v>3</v>
      </c>
      <c r="E25" s="525">
        <f t="shared" si="1"/>
        <v>27.27272727272727</v>
      </c>
      <c r="F25" s="381">
        <v>0</v>
      </c>
      <c r="G25" s="525">
        <f t="shared" si="2"/>
        <v>0</v>
      </c>
      <c r="H25" s="381">
        <v>7</v>
      </c>
      <c r="I25" s="525">
        <f t="shared" si="3"/>
        <v>63.636363636363633</v>
      </c>
      <c r="J25" s="222">
        <v>11</v>
      </c>
    </row>
    <row r="26" spans="1:10">
      <c r="A26" s="224" t="s">
        <v>5</v>
      </c>
      <c r="B26" s="224">
        <f>SUM(B5:B25)</f>
        <v>116</v>
      </c>
      <c r="C26" s="470">
        <f>+B26/291*100</f>
        <v>39.862542955326461</v>
      </c>
      <c r="D26" s="224">
        <f>SUM(D5:D25)</f>
        <v>90</v>
      </c>
      <c r="E26" s="470">
        <f>+D26/291*100</f>
        <v>30.927835051546392</v>
      </c>
      <c r="F26" s="224">
        <f>SUM(F5:F25)</f>
        <v>56</v>
      </c>
      <c r="G26" s="470">
        <f>+F26/291*100</f>
        <v>19.243986254295535</v>
      </c>
      <c r="H26" s="224">
        <f>SUM(H5:H25)</f>
        <v>29</v>
      </c>
      <c r="I26" s="470">
        <f>+H26/291*100</f>
        <v>9.9656357388316152</v>
      </c>
      <c r="J26" s="224">
        <v>291</v>
      </c>
    </row>
    <row r="27" spans="1:10" ht="20.25" customHeight="1">
      <c r="A27" s="484" t="s">
        <v>776</v>
      </c>
    </row>
  </sheetData>
  <printOptions horizontalCentered="1" verticalCentered="1"/>
  <pageMargins left="0.7" right="0.7" top="0.75" bottom="0.75" header="0.3" footer="0.3"/>
  <pageSetup paperSize="9" orientation="landscape" r:id="rId1"/>
  <headerFooter>
    <oddFooter>&amp;R&amp;P</oddFooter>
  </headerFooter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"/>
  <sheetViews>
    <sheetView zoomScaleNormal="100" workbookViewId="0">
      <selection activeCell="F30" sqref="F30"/>
    </sheetView>
  </sheetViews>
  <sheetFormatPr defaultRowHeight="15"/>
  <sheetData>
    <row r="1" spans="1:4" ht="21">
      <c r="A1" s="422" t="s">
        <v>739</v>
      </c>
      <c r="B1" s="157"/>
      <c r="C1" s="157"/>
      <c r="D1" s="157"/>
    </row>
  </sheetData>
  <printOptions verticalCentered="1"/>
  <pageMargins left="0.7" right="0.7" top="0.75" bottom="0.75" header="0.3" footer="0.3"/>
  <pageSetup paperSize="9" orientation="landscape" r:id="rId1"/>
  <headerFooter>
    <oddFooter>&amp;R&amp;P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zoomScaleNormal="100" workbookViewId="0">
      <selection activeCell="F30" sqref="F30"/>
    </sheetView>
  </sheetViews>
  <sheetFormatPr defaultRowHeight="15"/>
  <cols>
    <col min="1" max="1" width="30.28515625" customWidth="1"/>
    <col min="2" max="2" width="14.42578125" style="10" customWidth="1"/>
    <col min="3" max="3" width="18.42578125" style="10" customWidth="1"/>
    <col min="4" max="4" width="11.42578125" style="10" customWidth="1"/>
  </cols>
  <sheetData>
    <row r="1" spans="1:6">
      <c r="A1" s="229" t="s">
        <v>477</v>
      </c>
    </row>
    <row r="2" spans="1:6" ht="15.75">
      <c r="B2" s="204"/>
      <c r="C2" s="204"/>
      <c r="D2" s="12"/>
      <c r="E2" s="1"/>
      <c r="F2" s="2"/>
    </row>
    <row r="3" spans="1:6">
      <c r="A3" s="220" t="s">
        <v>311</v>
      </c>
      <c r="B3" s="206" t="s">
        <v>35</v>
      </c>
      <c r="C3" s="210" t="s">
        <v>12</v>
      </c>
      <c r="D3" s="13"/>
      <c r="E3" s="4"/>
      <c r="F3" s="2"/>
    </row>
    <row r="4" spans="1:6">
      <c r="A4" s="208" t="s">
        <v>8</v>
      </c>
      <c r="B4" s="205">
        <v>18</v>
      </c>
      <c r="C4" s="927">
        <v>85.714285714285708</v>
      </c>
      <c r="D4" s="6"/>
      <c r="E4" s="6"/>
      <c r="F4" s="2"/>
    </row>
    <row r="5" spans="1:6">
      <c r="A5" s="208" t="s">
        <v>7</v>
      </c>
      <c r="B5" s="205">
        <v>2</v>
      </c>
      <c r="C5" s="927">
        <v>9.5238095238095237</v>
      </c>
      <c r="D5" s="6"/>
      <c r="E5" s="6"/>
      <c r="F5" s="2"/>
    </row>
    <row r="6" spans="1:6">
      <c r="A6" s="208" t="s">
        <v>4</v>
      </c>
      <c r="B6" s="205">
        <v>1</v>
      </c>
      <c r="C6" s="927">
        <v>4.7619047619047619</v>
      </c>
      <c r="D6" s="6"/>
      <c r="E6" s="6"/>
      <c r="F6" s="2"/>
    </row>
    <row r="7" spans="1:6">
      <c r="A7" s="211" t="s">
        <v>5</v>
      </c>
      <c r="B7" s="212">
        <v>21</v>
      </c>
      <c r="C7" s="928">
        <v>100</v>
      </c>
      <c r="D7" s="6"/>
      <c r="E7" s="7"/>
      <c r="F7" s="2"/>
    </row>
  </sheetData>
  <printOptions horizontalCentered="1" verticalCentered="1"/>
  <pageMargins left="0.7" right="0.7" top="0.75" bottom="0.75" header="0.3" footer="0.3"/>
  <pageSetup paperSize="9" orientation="landscape" r:id="rId1"/>
  <headerFooter>
    <oddFooter>&amp;R&amp;P</oddFooter>
  </headerFooter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8"/>
  <sheetViews>
    <sheetView zoomScaleNormal="100" workbookViewId="0">
      <selection activeCell="F30" sqref="F30"/>
    </sheetView>
  </sheetViews>
  <sheetFormatPr defaultRowHeight="15"/>
  <cols>
    <col min="1" max="1" width="21.85546875" customWidth="1"/>
    <col min="2" max="3" width="6.7109375" customWidth="1"/>
    <col min="4" max="4" width="7.5703125" customWidth="1"/>
    <col min="5" max="5" width="8.140625" customWidth="1"/>
    <col min="6" max="6" width="8" customWidth="1"/>
    <col min="7" max="7" width="7.85546875" customWidth="1"/>
    <col min="8" max="8" width="2.28515625" customWidth="1"/>
    <col min="9" max="9" width="7" customWidth="1"/>
    <col min="10" max="10" width="6.42578125" customWidth="1"/>
    <col min="11" max="11" width="6.5703125" customWidth="1"/>
    <col min="12" max="13" width="7.140625" customWidth="1"/>
    <col min="15" max="15" width="3.85546875" style="1" customWidth="1"/>
    <col min="16" max="16" width="6.28515625" customWidth="1"/>
    <col min="17" max="17" width="6.85546875" customWidth="1"/>
  </cols>
  <sheetData>
    <row r="1" spans="1:17" s="41" customFormat="1" ht="15" customHeight="1">
      <c r="A1" s="279" t="s">
        <v>738</v>
      </c>
      <c r="O1" s="46"/>
    </row>
    <row r="2" spans="1:17" s="41" customFormat="1" ht="15" customHeight="1">
      <c r="A2" s="279" t="s">
        <v>553</v>
      </c>
      <c r="O2" s="46"/>
    </row>
    <row r="3" spans="1:17" s="41" customFormat="1" ht="15" customHeight="1">
      <c r="O3" s="46"/>
    </row>
    <row r="4" spans="1:17" s="41" customFormat="1" ht="15" customHeight="1">
      <c r="A4" s="1017" t="s">
        <v>222</v>
      </c>
      <c r="B4" s="1019" t="s">
        <v>248</v>
      </c>
      <c r="C4" s="1019"/>
      <c r="D4" s="1019"/>
      <c r="E4" s="1019"/>
      <c r="F4" s="1019"/>
      <c r="G4" s="1019"/>
      <c r="H4" s="370"/>
      <c r="I4" s="1019" t="s">
        <v>249</v>
      </c>
      <c r="J4" s="1019"/>
      <c r="K4" s="1019"/>
      <c r="L4" s="1019"/>
      <c r="M4" s="1019"/>
      <c r="N4" s="1019"/>
      <c r="O4" s="370"/>
      <c r="P4" s="1003" t="s">
        <v>5</v>
      </c>
      <c r="Q4" s="1020" t="s">
        <v>380</v>
      </c>
    </row>
    <row r="5" spans="1:17" s="41" customFormat="1" ht="24">
      <c r="A5" s="1018"/>
      <c r="B5" s="176" t="s">
        <v>263</v>
      </c>
      <c r="C5" s="176" t="s">
        <v>264</v>
      </c>
      <c r="D5" s="176" t="s">
        <v>265</v>
      </c>
      <c r="E5" s="176" t="s">
        <v>266</v>
      </c>
      <c r="F5" s="176" t="s">
        <v>267</v>
      </c>
      <c r="G5" s="176" t="s">
        <v>378</v>
      </c>
      <c r="H5" s="182"/>
      <c r="I5" s="176" t="s">
        <v>263</v>
      </c>
      <c r="J5" s="176" t="s">
        <v>264</v>
      </c>
      <c r="K5" s="176" t="s">
        <v>265</v>
      </c>
      <c r="L5" s="176" t="s">
        <v>266</v>
      </c>
      <c r="M5" s="176" t="s">
        <v>267</v>
      </c>
      <c r="N5" s="176" t="s">
        <v>379</v>
      </c>
      <c r="O5" s="182"/>
      <c r="P5" s="1005"/>
      <c r="Q5" s="1021"/>
    </row>
    <row r="6" spans="1:17" s="41" customFormat="1" ht="15" customHeight="1">
      <c r="A6" s="41" t="s">
        <v>204</v>
      </c>
      <c r="B6" s="41">
        <v>0</v>
      </c>
      <c r="C6" s="41">
        <v>0</v>
      </c>
      <c r="D6" s="41">
        <v>0</v>
      </c>
      <c r="E6" s="41">
        <v>3</v>
      </c>
      <c r="F6" s="41">
        <v>0</v>
      </c>
      <c r="G6" s="41">
        <v>3</v>
      </c>
      <c r="I6" s="41">
        <v>0</v>
      </c>
      <c r="J6" s="41">
        <v>0</v>
      </c>
      <c r="K6" s="41">
        <v>0</v>
      </c>
      <c r="L6" s="41">
        <v>0</v>
      </c>
      <c r="M6" s="41">
        <v>0</v>
      </c>
      <c r="N6" s="41">
        <v>0</v>
      </c>
      <c r="O6" s="46"/>
      <c r="P6" s="41">
        <v>3</v>
      </c>
      <c r="Q6" s="158">
        <f t="shared" ref="Q6:Q26" si="0">+P6/154*100</f>
        <v>1.948051948051948</v>
      </c>
    </row>
    <row r="7" spans="1:17" s="41" customFormat="1" ht="15" customHeight="1">
      <c r="A7" s="41" t="s">
        <v>205</v>
      </c>
      <c r="B7" s="41">
        <v>0</v>
      </c>
      <c r="C7" s="41">
        <v>0</v>
      </c>
      <c r="D7" s="41">
        <v>0</v>
      </c>
      <c r="E7" s="41">
        <v>1</v>
      </c>
      <c r="F7" s="41">
        <v>0</v>
      </c>
      <c r="G7" s="41">
        <v>1</v>
      </c>
      <c r="I7" s="41">
        <v>0</v>
      </c>
      <c r="J7" s="41">
        <v>0</v>
      </c>
      <c r="K7" s="41">
        <v>0</v>
      </c>
      <c r="L7" s="41">
        <v>0</v>
      </c>
      <c r="M7" s="41">
        <v>0</v>
      </c>
      <c r="N7" s="41">
        <v>0</v>
      </c>
      <c r="O7" s="46"/>
      <c r="P7" s="41">
        <v>1</v>
      </c>
      <c r="Q7" s="158">
        <f t="shared" si="0"/>
        <v>0.64935064935064934</v>
      </c>
    </row>
    <row r="8" spans="1:17" s="41" customFormat="1" ht="15" customHeight="1">
      <c r="A8" s="41" t="s">
        <v>217</v>
      </c>
      <c r="B8" s="41">
        <v>3</v>
      </c>
      <c r="C8" s="41">
        <v>3</v>
      </c>
      <c r="D8" s="41">
        <v>1</v>
      </c>
      <c r="E8" s="41">
        <v>3</v>
      </c>
      <c r="F8" s="41">
        <v>2</v>
      </c>
      <c r="G8" s="41">
        <v>12</v>
      </c>
      <c r="I8" s="41">
        <v>0</v>
      </c>
      <c r="J8" s="41">
        <v>1</v>
      </c>
      <c r="K8" s="41">
        <v>0</v>
      </c>
      <c r="L8" s="41">
        <v>0</v>
      </c>
      <c r="M8" s="41">
        <v>0</v>
      </c>
      <c r="N8" s="41">
        <v>1</v>
      </c>
      <c r="O8" s="46"/>
      <c r="P8" s="41">
        <v>13</v>
      </c>
      <c r="Q8" s="158">
        <f t="shared" si="0"/>
        <v>8.4415584415584419</v>
      </c>
    </row>
    <row r="9" spans="1:17" s="41" customFormat="1" ht="15" customHeight="1">
      <c r="A9" s="41" t="s">
        <v>202</v>
      </c>
      <c r="B9" s="41">
        <v>2</v>
      </c>
      <c r="C9" s="41">
        <v>1</v>
      </c>
      <c r="D9" s="41">
        <v>0</v>
      </c>
      <c r="E9" s="41">
        <v>0</v>
      </c>
      <c r="F9" s="41">
        <v>0</v>
      </c>
      <c r="G9" s="41">
        <v>3</v>
      </c>
      <c r="I9" s="41">
        <v>0</v>
      </c>
      <c r="J9" s="41">
        <v>0</v>
      </c>
      <c r="K9" s="41">
        <v>0</v>
      </c>
      <c r="L9" s="41">
        <v>0</v>
      </c>
      <c r="M9" s="41">
        <v>0</v>
      </c>
      <c r="N9" s="41">
        <v>0</v>
      </c>
      <c r="O9" s="46"/>
      <c r="P9" s="41">
        <v>3</v>
      </c>
      <c r="Q9" s="158">
        <f t="shared" si="0"/>
        <v>1.948051948051948</v>
      </c>
    </row>
    <row r="10" spans="1:17" s="41" customFormat="1" ht="15" customHeight="1">
      <c r="A10" s="41" t="s">
        <v>213</v>
      </c>
      <c r="B10" s="41">
        <v>1</v>
      </c>
      <c r="C10" s="41">
        <v>0</v>
      </c>
      <c r="D10" s="41">
        <v>0</v>
      </c>
      <c r="E10" s="41">
        <v>0</v>
      </c>
      <c r="F10" s="41">
        <v>0</v>
      </c>
      <c r="G10" s="41">
        <v>1</v>
      </c>
      <c r="I10" s="41">
        <v>0</v>
      </c>
      <c r="J10" s="41">
        <v>2</v>
      </c>
      <c r="K10" s="41">
        <v>0</v>
      </c>
      <c r="L10" s="41">
        <v>0</v>
      </c>
      <c r="M10" s="41">
        <v>0</v>
      </c>
      <c r="N10" s="41">
        <v>2</v>
      </c>
      <c r="O10" s="46"/>
      <c r="P10" s="41">
        <v>3</v>
      </c>
      <c r="Q10" s="158">
        <f t="shared" si="0"/>
        <v>1.948051948051948</v>
      </c>
    </row>
    <row r="11" spans="1:17" s="41" customFormat="1" ht="15" customHeight="1">
      <c r="A11" s="41" t="s">
        <v>232</v>
      </c>
      <c r="B11" s="41">
        <v>0</v>
      </c>
      <c r="C11" s="41">
        <v>0</v>
      </c>
      <c r="D11" s="41">
        <v>3</v>
      </c>
      <c r="E11" s="41">
        <v>1</v>
      </c>
      <c r="F11" s="41">
        <v>0</v>
      </c>
      <c r="G11" s="41">
        <v>4</v>
      </c>
      <c r="I11" s="41">
        <v>0</v>
      </c>
      <c r="J11" s="41">
        <v>0</v>
      </c>
      <c r="K11" s="41">
        <v>1</v>
      </c>
      <c r="L11" s="41">
        <v>0</v>
      </c>
      <c r="M11" s="41">
        <v>0</v>
      </c>
      <c r="N11" s="41">
        <v>1</v>
      </c>
      <c r="O11" s="46"/>
      <c r="P11" s="41">
        <v>5</v>
      </c>
      <c r="Q11" s="158">
        <f t="shared" si="0"/>
        <v>3.2467532467532463</v>
      </c>
    </row>
    <row r="12" spans="1:17" s="41" customFormat="1" ht="15" customHeight="1">
      <c r="A12" s="41" t="s">
        <v>555</v>
      </c>
      <c r="B12" s="41">
        <v>0</v>
      </c>
      <c r="C12" s="41">
        <v>1</v>
      </c>
      <c r="D12" s="41">
        <v>2</v>
      </c>
      <c r="E12" s="41">
        <v>0</v>
      </c>
      <c r="F12" s="41">
        <v>0</v>
      </c>
      <c r="G12" s="41">
        <v>3</v>
      </c>
      <c r="I12" s="41">
        <v>0</v>
      </c>
      <c r="J12" s="41">
        <v>0</v>
      </c>
      <c r="K12" s="41">
        <v>0</v>
      </c>
      <c r="L12" s="41">
        <v>1</v>
      </c>
      <c r="M12" s="41">
        <v>0</v>
      </c>
      <c r="N12" s="41">
        <v>1</v>
      </c>
      <c r="O12" s="46"/>
      <c r="P12" s="41">
        <v>4</v>
      </c>
      <c r="Q12" s="158">
        <f t="shared" si="0"/>
        <v>2.5974025974025974</v>
      </c>
    </row>
    <row r="13" spans="1:17" s="41" customFormat="1" ht="15" customHeight="1">
      <c r="A13" s="41" t="s">
        <v>206</v>
      </c>
      <c r="B13" s="41">
        <v>3</v>
      </c>
      <c r="C13" s="41">
        <v>1</v>
      </c>
      <c r="D13" s="41">
        <v>2</v>
      </c>
      <c r="E13" s="41">
        <v>2</v>
      </c>
      <c r="F13" s="41">
        <v>1</v>
      </c>
      <c r="G13" s="41">
        <v>9</v>
      </c>
      <c r="I13" s="41">
        <v>0</v>
      </c>
      <c r="J13" s="41">
        <v>0</v>
      </c>
      <c r="K13" s="41">
        <v>1</v>
      </c>
      <c r="L13" s="41">
        <v>0</v>
      </c>
      <c r="M13" s="41">
        <v>0</v>
      </c>
      <c r="N13" s="41">
        <v>1</v>
      </c>
      <c r="O13" s="46"/>
      <c r="P13" s="41">
        <v>10</v>
      </c>
      <c r="Q13" s="158">
        <f t="shared" si="0"/>
        <v>6.4935064935064926</v>
      </c>
    </row>
    <row r="14" spans="1:17" s="41" customFormat="1" ht="15" customHeight="1">
      <c r="A14" s="41" t="s">
        <v>207</v>
      </c>
      <c r="B14" s="41">
        <v>0</v>
      </c>
      <c r="C14" s="41">
        <v>0</v>
      </c>
      <c r="D14" s="41">
        <v>0</v>
      </c>
      <c r="E14" s="41">
        <v>2</v>
      </c>
      <c r="F14" s="41">
        <v>1</v>
      </c>
      <c r="G14" s="41">
        <v>3</v>
      </c>
      <c r="I14" s="41">
        <v>0</v>
      </c>
      <c r="J14" s="41">
        <v>4</v>
      </c>
      <c r="K14" s="41">
        <v>0</v>
      </c>
      <c r="L14" s="41">
        <v>1</v>
      </c>
      <c r="M14" s="41">
        <v>1</v>
      </c>
      <c r="N14" s="41">
        <v>6</v>
      </c>
      <c r="O14" s="46"/>
      <c r="P14" s="41">
        <v>9</v>
      </c>
      <c r="Q14" s="158">
        <f t="shared" si="0"/>
        <v>5.8441558441558437</v>
      </c>
    </row>
    <row r="15" spans="1:17" s="41" customFormat="1" ht="15" customHeight="1">
      <c r="A15" s="41" t="s">
        <v>216</v>
      </c>
      <c r="B15" s="41">
        <v>0</v>
      </c>
      <c r="C15" s="41">
        <v>3</v>
      </c>
      <c r="D15" s="41">
        <v>3</v>
      </c>
      <c r="E15" s="41">
        <v>6</v>
      </c>
      <c r="F15" s="41">
        <v>1</v>
      </c>
      <c r="G15" s="41">
        <v>13</v>
      </c>
      <c r="I15" s="41">
        <v>1</v>
      </c>
      <c r="J15" s="41">
        <v>1</v>
      </c>
      <c r="K15" s="41">
        <v>2</v>
      </c>
      <c r="L15" s="41">
        <v>2</v>
      </c>
      <c r="M15" s="41">
        <v>0</v>
      </c>
      <c r="N15" s="41">
        <v>6</v>
      </c>
      <c r="O15" s="46"/>
      <c r="P15" s="41">
        <v>19</v>
      </c>
      <c r="Q15" s="158">
        <f t="shared" si="0"/>
        <v>12.337662337662337</v>
      </c>
    </row>
    <row r="16" spans="1:17" s="41" customFormat="1" ht="15" customHeight="1">
      <c r="A16" s="41" t="s">
        <v>214</v>
      </c>
      <c r="B16" s="41">
        <v>0</v>
      </c>
      <c r="C16" s="41">
        <v>0</v>
      </c>
      <c r="D16" s="41">
        <v>2</v>
      </c>
      <c r="E16" s="41">
        <v>0</v>
      </c>
      <c r="F16" s="41">
        <v>0</v>
      </c>
      <c r="G16" s="41">
        <v>2</v>
      </c>
      <c r="I16" s="41">
        <v>0</v>
      </c>
      <c r="J16" s="41">
        <v>0</v>
      </c>
      <c r="K16" s="41">
        <v>0</v>
      </c>
      <c r="L16" s="41">
        <v>0</v>
      </c>
      <c r="M16" s="41">
        <v>0</v>
      </c>
      <c r="N16" s="41">
        <v>0</v>
      </c>
      <c r="O16" s="46"/>
      <c r="P16" s="41">
        <v>2</v>
      </c>
      <c r="Q16" s="158">
        <f t="shared" si="0"/>
        <v>1.2987012987012987</v>
      </c>
    </row>
    <row r="17" spans="1:17" s="41" customFormat="1" ht="15" customHeight="1">
      <c r="A17" s="41" t="s">
        <v>208</v>
      </c>
      <c r="B17" s="41">
        <v>0</v>
      </c>
      <c r="C17" s="41">
        <v>2</v>
      </c>
      <c r="D17" s="41">
        <v>0</v>
      </c>
      <c r="E17" s="41">
        <v>3</v>
      </c>
      <c r="F17" s="41">
        <v>0</v>
      </c>
      <c r="G17" s="41">
        <v>5</v>
      </c>
      <c r="I17" s="41">
        <v>0</v>
      </c>
      <c r="J17" s="41">
        <v>0</v>
      </c>
      <c r="K17" s="41">
        <v>0</v>
      </c>
      <c r="L17" s="41">
        <v>0</v>
      </c>
      <c r="M17" s="41">
        <v>1</v>
      </c>
      <c r="N17" s="41">
        <v>1</v>
      </c>
      <c r="O17" s="46"/>
      <c r="P17" s="41">
        <v>6</v>
      </c>
      <c r="Q17" s="158">
        <f t="shared" si="0"/>
        <v>3.8961038961038961</v>
      </c>
    </row>
    <row r="18" spans="1:17" s="41" customFormat="1" ht="15" customHeight="1">
      <c r="A18" s="41" t="s">
        <v>212</v>
      </c>
      <c r="B18" s="41">
        <v>0</v>
      </c>
      <c r="C18" s="41">
        <v>0</v>
      </c>
      <c r="D18" s="41">
        <v>1</v>
      </c>
      <c r="E18" s="41">
        <v>0</v>
      </c>
      <c r="F18" s="41">
        <v>0</v>
      </c>
      <c r="G18" s="41">
        <v>1</v>
      </c>
      <c r="I18" s="41">
        <v>0</v>
      </c>
      <c r="J18" s="41">
        <v>0</v>
      </c>
      <c r="K18" s="41">
        <v>0</v>
      </c>
      <c r="L18" s="41">
        <v>0</v>
      </c>
      <c r="M18" s="41">
        <v>0</v>
      </c>
      <c r="N18" s="41">
        <v>0</v>
      </c>
      <c r="O18" s="46"/>
      <c r="P18" s="41">
        <v>1</v>
      </c>
      <c r="Q18" s="158">
        <f t="shared" si="0"/>
        <v>0.64935064935064934</v>
      </c>
    </row>
    <row r="19" spans="1:17" s="41" customFormat="1" ht="15" customHeight="1">
      <c r="A19" s="41" t="s">
        <v>219</v>
      </c>
      <c r="C19" s="41">
        <v>1</v>
      </c>
      <c r="D19" s="41">
        <v>3</v>
      </c>
      <c r="E19" s="41">
        <v>1</v>
      </c>
      <c r="F19" s="41">
        <v>0</v>
      </c>
      <c r="G19" s="41">
        <v>5</v>
      </c>
      <c r="I19" s="41">
        <v>0</v>
      </c>
      <c r="J19" s="41">
        <v>1</v>
      </c>
      <c r="K19" s="41">
        <v>2</v>
      </c>
      <c r="L19" s="41">
        <v>4</v>
      </c>
      <c r="M19" s="41">
        <v>9</v>
      </c>
      <c r="N19" s="41">
        <v>16</v>
      </c>
      <c r="O19" s="46"/>
      <c r="P19" s="41">
        <v>21</v>
      </c>
      <c r="Q19" s="158">
        <f t="shared" si="0"/>
        <v>13.636363636363635</v>
      </c>
    </row>
    <row r="20" spans="1:17" s="41" customFormat="1" ht="15" customHeight="1">
      <c r="A20" s="41" t="s">
        <v>209</v>
      </c>
      <c r="B20" s="41">
        <v>0</v>
      </c>
      <c r="C20" s="41">
        <v>1</v>
      </c>
      <c r="D20" s="41">
        <v>4</v>
      </c>
      <c r="E20" s="41">
        <v>1</v>
      </c>
      <c r="F20" s="41">
        <v>1</v>
      </c>
      <c r="G20" s="41">
        <v>7</v>
      </c>
      <c r="I20" s="41">
        <v>3</v>
      </c>
      <c r="J20" s="41">
        <v>0</v>
      </c>
      <c r="K20" s="41">
        <v>6</v>
      </c>
      <c r="L20" s="41">
        <v>2</v>
      </c>
      <c r="M20" s="41">
        <v>0</v>
      </c>
      <c r="N20" s="41">
        <v>11</v>
      </c>
      <c r="O20" s="46"/>
      <c r="P20" s="41">
        <v>18</v>
      </c>
      <c r="Q20" s="158">
        <f t="shared" si="0"/>
        <v>11.688311688311687</v>
      </c>
    </row>
    <row r="21" spans="1:17" s="41" customFormat="1" ht="15" customHeight="1">
      <c r="A21" s="41" t="s">
        <v>215</v>
      </c>
      <c r="B21" s="41">
        <v>0</v>
      </c>
      <c r="C21" s="41">
        <v>0</v>
      </c>
      <c r="D21" s="41">
        <v>1</v>
      </c>
      <c r="E21" s="41">
        <v>1</v>
      </c>
      <c r="F21" s="41">
        <v>1</v>
      </c>
      <c r="G21" s="41">
        <v>3</v>
      </c>
      <c r="I21" s="41">
        <v>0</v>
      </c>
      <c r="J21" s="41">
        <v>0</v>
      </c>
      <c r="K21" s="41">
        <v>0</v>
      </c>
      <c r="L21" s="41">
        <v>0</v>
      </c>
      <c r="M21" s="41">
        <v>0</v>
      </c>
      <c r="N21" s="41">
        <v>0</v>
      </c>
      <c r="O21" s="46"/>
      <c r="P21" s="41">
        <v>3</v>
      </c>
      <c r="Q21" s="158">
        <f t="shared" si="0"/>
        <v>1.948051948051948</v>
      </c>
    </row>
    <row r="22" spans="1:17" s="41" customFormat="1" ht="15" customHeight="1">
      <c r="A22" s="41" t="s">
        <v>218</v>
      </c>
      <c r="B22" s="41">
        <v>0</v>
      </c>
      <c r="C22" s="41">
        <v>1</v>
      </c>
      <c r="D22" s="41">
        <v>1</v>
      </c>
      <c r="E22" s="41">
        <v>0</v>
      </c>
      <c r="F22" s="41">
        <v>0</v>
      </c>
      <c r="G22" s="41">
        <v>2</v>
      </c>
      <c r="I22" s="41">
        <v>0</v>
      </c>
      <c r="J22" s="41">
        <v>0</v>
      </c>
      <c r="K22" s="41">
        <v>0</v>
      </c>
      <c r="L22" s="41">
        <v>0</v>
      </c>
      <c r="M22" s="41">
        <v>0</v>
      </c>
      <c r="N22" s="41">
        <v>0</v>
      </c>
      <c r="O22" s="46"/>
      <c r="P22" s="41">
        <v>2</v>
      </c>
      <c r="Q22" s="158">
        <f t="shared" si="0"/>
        <v>1.2987012987012987</v>
      </c>
    </row>
    <row r="23" spans="1:17" s="41" customFormat="1" ht="15" customHeight="1">
      <c r="A23" s="41" t="s">
        <v>203</v>
      </c>
      <c r="B23" s="41">
        <v>2</v>
      </c>
      <c r="C23" s="41">
        <v>1</v>
      </c>
      <c r="D23" s="41">
        <v>3</v>
      </c>
      <c r="E23" s="41">
        <v>1</v>
      </c>
      <c r="F23" s="41">
        <v>2</v>
      </c>
      <c r="G23" s="41">
        <v>9</v>
      </c>
      <c r="I23" s="41">
        <v>0</v>
      </c>
      <c r="J23" s="41">
        <v>0</v>
      </c>
      <c r="K23" s="41">
        <v>0</v>
      </c>
      <c r="L23" s="41">
        <v>0</v>
      </c>
      <c r="M23" s="41">
        <v>3</v>
      </c>
      <c r="N23" s="41">
        <v>3</v>
      </c>
      <c r="O23" s="46"/>
      <c r="P23" s="41">
        <v>12</v>
      </c>
      <c r="Q23" s="158">
        <f t="shared" si="0"/>
        <v>7.7922077922077921</v>
      </c>
    </row>
    <row r="24" spans="1:17" s="41" customFormat="1" ht="15" customHeight="1">
      <c r="A24" s="41" t="s">
        <v>211</v>
      </c>
      <c r="B24" s="41">
        <v>0</v>
      </c>
      <c r="C24" s="41">
        <v>2</v>
      </c>
      <c r="D24" s="41">
        <v>1</v>
      </c>
      <c r="E24" s="41">
        <v>3</v>
      </c>
      <c r="F24" s="41">
        <v>1</v>
      </c>
      <c r="G24" s="41">
        <v>7</v>
      </c>
      <c r="I24" s="41">
        <v>0</v>
      </c>
      <c r="J24" s="41">
        <v>0</v>
      </c>
      <c r="K24" s="41">
        <v>1</v>
      </c>
      <c r="L24" s="41">
        <v>1</v>
      </c>
      <c r="M24" s="41">
        <v>2</v>
      </c>
      <c r="N24" s="41">
        <v>4</v>
      </c>
      <c r="O24" s="46"/>
      <c r="P24" s="41">
        <v>11</v>
      </c>
      <c r="Q24" s="158">
        <f t="shared" si="0"/>
        <v>7.1428571428571423</v>
      </c>
    </row>
    <row r="25" spans="1:17" s="41" customFormat="1" ht="15" customHeight="1">
      <c r="A25" s="41" t="s">
        <v>210</v>
      </c>
      <c r="B25" s="41">
        <v>0</v>
      </c>
      <c r="C25" s="41">
        <v>2</v>
      </c>
      <c r="D25" s="41">
        <v>2</v>
      </c>
      <c r="E25" s="41">
        <v>1</v>
      </c>
      <c r="F25" s="41">
        <v>0</v>
      </c>
      <c r="G25" s="41">
        <v>5</v>
      </c>
      <c r="I25" s="41">
        <v>0</v>
      </c>
      <c r="J25" s="41">
        <v>1</v>
      </c>
      <c r="K25" s="41">
        <v>0</v>
      </c>
      <c r="L25" s="41">
        <v>0</v>
      </c>
      <c r="M25" s="41">
        <v>0</v>
      </c>
      <c r="N25" s="41">
        <v>1</v>
      </c>
      <c r="O25" s="46"/>
      <c r="P25" s="41">
        <v>6</v>
      </c>
      <c r="Q25" s="158">
        <f t="shared" si="0"/>
        <v>3.8961038961038961</v>
      </c>
    </row>
    <row r="26" spans="1:17" s="41" customFormat="1" ht="15" customHeight="1">
      <c r="A26" s="41" t="s">
        <v>201</v>
      </c>
      <c r="B26" s="41">
        <v>0</v>
      </c>
      <c r="C26" s="41">
        <v>0</v>
      </c>
      <c r="D26" s="41">
        <v>0</v>
      </c>
      <c r="E26" s="41">
        <v>0</v>
      </c>
      <c r="F26" s="41">
        <v>2</v>
      </c>
      <c r="G26" s="41">
        <v>2</v>
      </c>
      <c r="I26" s="41">
        <v>0</v>
      </c>
      <c r="J26" s="41">
        <v>0</v>
      </c>
      <c r="K26" s="41">
        <v>0</v>
      </c>
      <c r="L26" s="41">
        <v>0</v>
      </c>
      <c r="M26" s="41">
        <v>0</v>
      </c>
      <c r="N26" s="41">
        <v>0</v>
      </c>
      <c r="O26" s="46"/>
      <c r="P26" s="41">
        <v>2</v>
      </c>
      <c r="Q26" s="158">
        <f t="shared" si="0"/>
        <v>1.2987012987012987</v>
      </c>
    </row>
    <row r="27" spans="1:17" s="41" customFormat="1" ht="15" customHeight="1">
      <c r="A27" s="181" t="s">
        <v>5</v>
      </c>
      <c r="B27" s="181">
        <v>11</v>
      </c>
      <c r="C27" s="181">
        <v>19</v>
      </c>
      <c r="D27" s="181">
        <v>29</v>
      </c>
      <c r="E27" s="181">
        <v>29</v>
      </c>
      <c r="F27" s="181">
        <v>12</v>
      </c>
      <c r="G27" s="181">
        <v>100</v>
      </c>
      <c r="H27" s="45"/>
      <c r="I27" s="181">
        <v>4</v>
      </c>
      <c r="J27" s="181">
        <v>10</v>
      </c>
      <c r="K27" s="181">
        <v>13</v>
      </c>
      <c r="L27" s="181">
        <v>11</v>
      </c>
      <c r="M27" s="181">
        <v>16</v>
      </c>
      <c r="N27" s="181">
        <v>54</v>
      </c>
      <c r="O27" s="45"/>
      <c r="P27" s="181">
        <v>154</v>
      </c>
      <c r="Q27" s="866">
        <f>+P27/154*100</f>
        <v>100</v>
      </c>
    </row>
    <row r="28" spans="1:17" s="41" customFormat="1" ht="15" customHeight="1">
      <c r="O28" s="46"/>
    </row>
  </sheetData>
  <sortState ref="A6:Q26">
    <sortCondition ref="A6"/>
  </sortState>
  <mergeCells count="5">
    <mergeCell ref="A4:A5"/>
    <mergeCell ref="B4:G4"/>
    <mergeCell ref="I4:N4"/>
    <mergeCell ref="P4:P5"/>
    <mergeCell ref="Q4:Q5"/>
  </mergeCells>
  <printOptions horizontalCentered="1" verticalCentered="1"/>
  <pageMargins left="0.7" right="0.7" top="0.75" bottom="0.75" header="0.3" footer="0.3"/>
  <pageSetup paperSize="9" orientation="landscape" r:id="rId1"/>
  <headerFooter>
    <oddFooter>&amp;R&amp;P</oddFooter>
  </headerFooter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zoomScaleNormal="100" workbookViewId="0">
      <selection activeCell="F30" sqref="F30"/>
    </sheetView>
  </sheetViews>
  <sheetFormatPr defaultRowHeight="15"/>
  <cols>
    <col min="1" max="1" width="13.42578125" customWidth="1"/>
    <col min="2" max="2" width="1.85546875" customWidth="1"/>
    <col min="5" max="5" width="1.7109375" customWidth="1"/>
    <col min="8" max="8" width="1.28515625" customWidth="1"/>
    <col min="11" max="11" width="1.28515625" customWidth="1"/>
    <col min="12" max="12" width="13.140625" customWidth="1"/>
    <col min="13" max="13" width="10" customWidth="1"/>
  </cols>
  <sheetData>
    <row r="1" spans="1:13">
      <c r="A1" s="316" t="s">
        <v>742</v>
      </c>
      <c r="B1" s="223"/>
      <c r="C1" s="222"/>
      <c r="D1" s="222"/>
      <c r="E1" s="223"/>
      <c r="F1" s="222"/>
      <c r="G1" s="222"/>
      <c r="H1" s="223"/>
      <c r="I1" s="222"/>
      <c r="J1" s="222"/>
      <c r="K1" s="222"/>
      <c r="L1" s="222"/>
      <c r="M1" s="222"/>
    </row>
    <row r="2" spans="1:13">
      <c r="A2" s="316" t="s">
        <v>580</v>
      </c>
      <c r="B2" s="223"/>
      <c r="C2" s="222"/>
      <c r="D2" s="222"/>
      <c r="E2" s="223"/>
      <c r="F2" s="222"/>
      <c r="G2" s="222"/>
      <c r="H2" s="223"/>
      <c r="I2" s="222"/>
      <c r="J2" s="222"/>
      <c r="K2" s="222"/>
      <c r="L2" s="222"/>
      <c r="M2" s="222"/>
    </row>
    <row r="3" spans="1:13">
      <c r="A3" s="222"/>
      <c r="B3" s="223"/>
      <c r="C3" s="222"/>
      <c r="D3" s="222"/>
      <c r="E3" s="223"/>
      <c r="F3" s="222"/>
      <c r="G3" s="222"/>
      <c r="H3" s="223"/>
      <c r="I3" s="222"/>
      <c r="J3" s="222"/>
      <c r="K3" s="222"/>
      <c r="L3" s="222"/>
      <c r="M3" s="222"/>
    </row>
    <row r="4" spans="1:13">
      <c r="A4" s="1012" t="s">
        <v>257</v>
      </c>
      <c r="B4" s="528"/>
      <c r="C4" s="1014" t="s">
        <v>260</v>
      </c>
      <c r="D4" s="1014"/>
      <c r="E4" s="217"/>
      <c r="F4" s="1014" t="s">
        <v>261</v>
      </c>
      <c r="G4" s="1014"/>
      <c r="H4" s="217"/>
      <c r="I4" s="1014" t="s">
        <v>5</v>
      </c>
      <c r="J4" s="1014"/>
      <c r="K4" s="234"/>
      <c r="L4" s="983" t="s">
        <v>262</v>
      </c>
      <c r="M4" s="1010" t="s">
        <v>12</v>
      </c>
    </row>
    <row r="5" spans="1:13">
      <c r="A5" s="1013"/>
      <c r="B5" s="528"/>
      <c r="C5" s="300" t="s">
        <v>258</v>
      </c>
      <c r="D5" s="300" t="s">
        <v>259</v>
      </c>
      <c r="E5" s="234"/>
      <c r="F5" s="300" t="s">
        <v>258</v>
      </c>
      <c r="G5" s="300" t="s">
        <v>259</v>
      </c>
      <c r="H5" s="234"/>
      <c r="I5" s="300" t="s">
        <v>258</v>
      </c>
      <c r="J5" s="300" t="s">
        <v>259</v>
      </c>
      <c r="K5" s="234"/>
      <c r="L5" s="984"/>
      <c r="M5" s="1011"/>
    </row>
    <row r="6" spans="1:13">
      <c r="A6" s="486" t="s">
        <v>263</v>
      </c>
      <c r="B6" s="528"/>
      <c r="C6" s="233">
        <v>7</v>
      </c>
      <c r="D6" s="233">
        <v>4</v>
      </c>
      <c r="E6" s="234"/>
      <c r="F6" s="233">
        <v>3</v>
      </c>
      <c r="G6" s="233">
        <v>1</v>
      </c>
      <c r="H6" s="234"/>
      <c r="I6" s="233">
        <f t="shared" ref="I6:J11" si="0">SUM(C6,F6)</f>
        <v>10</v>
      </c>
      <c r="J6" s="233">
        <f t="shared" si="0"/>
        <v>5</v>
      </c>
      <c r="K6" s="234"/>
      <c r="L6" s="233">
        <f t="shared" ref="L6:L11" si="1">SUM(I6:J6)</f>
        <v>15</v>
      </c>
      <c r="M6" s="419">
        <f t="shared" ref="M6:M11" si="2">+L6/154*100</f>
        <v>9.7402597402597415</v>
      </c>
    </row>
    <row r="7" spans="1:13">
      <c r="A7" s="486" t="s">
        <v>264</v>
      </c>
      <c r="B7" s="528"/>
      <c r="C7" s="233">
        <v>12</v>
      </c>
      <c r="D7" s="233">
        <v>7</v>
      </c>
      <c r="E7" s="234"/>
      <c r="F7" s="233">
        <v>7</v>
      </c>
      <c r="G7" s="233">
        <v>3</v>
      </c>
      <c r="H7" s="234"/>
      <c r="I7" s="233">
        <f t="shared" si="0"/>
        <v>19</v>
      </c>
      <c r="J7" s="233">
        <f t="shared" si="0"/>
        <v>10</v>
      </c>
      <c r="K7" s="234"/>
      <c r="L7" s="233">
        <f t="shared" si="1"/>
        <v>29</v>
      </c>
      <c r="M7" s="419">
        <f t="shared" si="2"/>
        <v>18.831168831168831</v>
      </c>
    </row>
    <row r="8" spans="1:13">
      <c r="A8" s="486" t="s">
        <v>265</v>
      </c>
      <c r="B8" s="528"/>
      <c r="C8" s="233">
        <v>16</v>
      </c>
      <c r="D8" s="233">
        <v>13</v>
      </c>
      <c r="E8" s="234"/>
      <c r="F8" s="233">
        <v>6</v>
      </c>
      <c r="G8" s="233">
        <v>7</v>
      </c>
      <c r="H8" s="234"/>
      <c r="I8" s="233">
        <f t="shared" si="0"/>
        <v>22</v>
      </c>
      <c r="J8" s="233">
        <f t="shared" si="0"/>
        <v>20</v>
      </c>
      <c r="K8" s="234"/>
      <c r="L8" s="233">
        <f t="shared" si="1"/>
        <v>42</v>
      </c>
      <c r="M8" s="419">
        <f t="shared" si="2"/>
        <v>27.27272727272727</v>
      </c>
    </row>
    <row r="9" spans="1:13">
      <c r="A9" s="486" t="s">
        <v>266</v>
      </c>
      <c r="B9" s="528"/>
      <c r="C9" s="233">
        <v>17</v>
      </c>
      <c r="D9" s="233">
        <v>12</v>
      </c>
      <c r="E9" s="234"/>
      <c r="F9" s="233">
        <v>8</v>
      </c>
      <c r="G9" s="233">
        <v>3</v>
      </c>
      <c r="H9" s="234"/>
      <c r="I9" s="233">
        <f t="shared" si="0"/>
        <v>25</v>
      </c>
      <c r="J9" s="233">
        <f t="shared" si="0"/>
        <v>15</v>
      </c>
      <c r="K9" s="234"/>
      <c r="L9" s="233">
        <f t="shared" si="1"/>
        <v>40</v>
      </c>
      <c r="M9" s="419">
        <f t="shared" si="2"/>
        <v>25.97402597402597</v>
      </c>
    </row>
    <row r="10" spans="1:13">
      <c r="A10" s="486" t="s">
        <v>267</v>
      </c>
      <c r="B10" s="528"/>
      <c r="C10" s="233">
        <v>5</v>
      </c>
      <c r="D10" s="233">
        <v>7</v>
      </c>
      <c r="E10" s="234"/>
      <c r="F10" s="233">
        <v>11</v>
      </c>
      <c r="G10" s="233">
        <v>5</v>
      </c>
      <c r="H10" s="234"/>
      <c r="I10" s="233">
        <f t="shared" si="0"/>
        <v>16</v>
      </c>
      <c r="J10" s="233">
        <f t="shared" si="0"/>
        <v>12</v>
      </c>
      <c r="K10" s="234"/>
      <c r="L10" s="233">
        <f t="shared" si="1"/>
        <v>28</v>
      </c>
      <c r="M10" s="419">
        <f t="shared" si="2"/>
        <v>18.181818181818183</v>
      </c>
    </row>
    <row r="11" spans="1:13">
      <c r="A11" s="543" t="s">
        <v>5</v>
      </c>
      <c r="B11" s="544"/>
      <c r="C11" s="235">
        <f>SUM(C6:C10)</f>
        <v>57</v>
      </c>
      <c r="D11" s="235">
        <f>SUM(D6:D10)</f>
        <v>43</v>
      </c>
      <c r="E11" s="491"/>
      <c r="F11" s="235">
        <f>SUM(F6:F10)</f>
        <v>35</v>
      </c>
      <c r="G11" s="235">
        <f>SUM(G6:G10)</f>
        <v>19</v>
      </c>
      <c r="H11" s="491"/>
      <c r="I11" s="235">
        <f t="shared" si="0"/>
        <v>92</v>
      </c>
      <c r="J11" s="235">
        <f t="shared" si="0"/>
        <v>62</v>
      </c>
      <c r="K11" s="491"/>
      <c r="L11" s="235">
        <f t="shared" si="1"/>
        <v>154</v>
      </c>
      <c r="M11" s="545">
        <f t="shared" si="2"/>
        <v>100</v>
      </c>
    </row>
  </sheetData>
  <mergeCells count="6">
    <mergeCell ref="M4:M5"/>
    <mergeCell ref="A4:A5"/>
    <mergeCell ref="C4:D4"/>
    <mergeCell ref="F4:G4"/>
    <mergeCell ref="I4:J4"/>
    <mergeCell ref="L4:L5"/>
  </mergeCells>
  <printOptions horizontalCentered="1" verticalCentered="1"/>
  <pageMargins left="0.7" right="0.7" top="0.75" bottom="0.75" header="0.3" footer="0.3"/>
  <pageSetup paperSize="9" orientation="landscape" r:id="rId1"/>
  <headerFooter>
    <oddFooter>&amp;R&amp;P</oddFooter>
  </headerFooter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"/>
  <sheetViews>
    <sheetView zoomScaleNormal="100" workbookViewId="0">
      <selection activeCell="F30" sqref="F30"/>
    </sheetView>
  </sheetViews>
  <sheetFormatPr defaultRowHeight="15"/>
  <sheetData>
    <row r="1" spans="1:4" ht="21">
      <c r="A1" s="422" t="s">
        <v>527</v>
      </c>
      <c r="B1" s="157"/>
      <c r="C1" s="157"/>
      <c r="D1" s="157"/>
    </row>
  </sheetData>
  <printOptions verticalCentered="1"/>
  <pageMargins left="0.7" right="0.7" top="0.75" bottom="0.75" header="0.3" footer="0.3"/>
  <pageSetup paperSize="9" orientation="landscape" r:id="rId1"/>
  <headerFooter>
    <oddFooter>&amp;R&amp;P</oddFooter>
  </headerFooter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zoomScaleNormal="100" workbookViewId="0">
      <selection activeCell="F30" sqref="F30"/>
    </sheetView>
  </sheetViews>
  <sheetFormatPr defaultRowHeight="15"/>
  <cols>
    <col min="1" max="1" width="30.28515625" customWidth="1"/>
    <col min="2" max="2" width="20.42578125" customWidth="1"/>
    <col min="3" max="3" width="18" customWidth="1"/>
    <col min="4" max="4" width="2.140625" customWidth="1"/>
    <col min="5" max="5" width="17.28515625" customWidth="1"/>
  </cols>
  <sheetData>
    <row r="1" spans="1:14">
      <c r="A1" s="546" t="s">
        <v>579</v>
      </c>
      <c r="B1" s="547"/>
      <c r="C1" s="547"/>
      <c r="D1" s="547"/>
      <c r="E1" s="547"/>
      <c r="F1" s="154"/>
      <c r="G1" s="154"/>
    </row>
    <row r="2" spans="1:14">
      <c r="A2" s="546" t="s">
        <v>585</v>
      </c>
      <c r="B2" s="547"/>
      <c r="C2" s="547"/>
      <c r="D2" s="547"/>
      <c r="E2" s="547"/>
      <c r="F2" s="154"/>
      <c r="G2" s="154"/>
    </row>
    <row r="3" spans="1:14">
      <c r="A3" s="546"/>
      <c r="B3" s="547"/>
      <c r="C3" s="547"/>
      <c r="D3" s="547"/>
      <c r="E3" s="547"/>
      <c r="F3" s="154"/>
      <c r="G3" s="154"/>
    </row>
    <row r="4" spans="1:14">
      <c r="A4" s="554" t="s">
        <v>381</v>
      </c>
      <c r="B4" s="380" t="s">
        <v>195</v>
      </c>
      <c r="C4" s="552" t="s">
        <v>12</v>
      </c>
      <c r="D4" s="379"/>
      <c r="E4" s="553" t="s">
        <v>35</v>
      </c>
      <c r="F4" s="154"/>
      <c r="G4" s="154"/>
    </row>
    <row r="5" spans="1:14">
      <c r="A5" s="488" t="s">
        <v>260</v>
      </c>
      <c r="B5" s="379">
        <v>57</v>
      </c>
      <c r="C5" s="549">
        <f>+B5/95*100</f>
        <v>60</v>
      </c>
      <c r="D5" s="379"/>
      <c r="E5" s="379">
        <v>15</v>
      </c>
      <c r="F5" s="154"/>
      <c r="G5" s="154"/>
    </row>
    <row r="6" spans="1:14">
      <c r="A6" s="488" t="s">
        <v>261</v>
      </c>
      <c r="B6" s="379">
        <v>38</v>
      </c>
      <c r="C6" s="549">
        <f>+B6/95*100</f>
        <v>40</v>
      </c>
      <c r="D6" s="379"/>
      <c r="E6" s="379">
        <v>12</v>
      </c>
      <c r="F6" s="154"/>
      <c r="G6" s="154"/>
    </row>
    <row r="7" spans="1:14">
      <c r="A7" s="555" t="s">
        <v>5</v>
      </c>
      <c r="B7" s="550">
        <f>SUM(B5:B6)</f>
        <v>95</v>
      </c>
      <c r="C7" s="551">
        <f>+B7/95*100</f>
        <v>100</v>
      </c>
      <c r="D7" s="379"/>
      <c r="E7" s="550"/>
      <c r="F7" s="154"/>
      <c r="G7" s="154"/>
      <c r="J7" s="1"/>
      <c r="K7" s="1"/>
      <c r="L7" s="1"/>
      <c r="M7" s="1"/>
      <c r="N7" s="1"/>
    </row>
    <row r="8" spans="1:14">
      <c r="B8" s="183"/>
      <c r="C8" s="183"/>
      <c r="D8" s="183"/>
      <c r="J8" s="1"/>
      <c r="K8" s="184"/>
      <c r="L8" s="184"/>
      <c r="M8" s="1"/>
      <c r="N8" s="1"/>
    </row>
  </sheetData>
  <printOptions horizontalCentered="1" verticalCentered="1"/>
  <pageMargins left="0.7" right="0.7" top="0.75" bottom="0.75" header="0.3" footer="0.3"/>
  <pageSetup paperSize="9" orientation="landscape" r:id="rId1"/>
  <headerFooter>
    <oddFooter>&amp;R&amp;P</oddFooter>
  </headerFooter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1"/>
  <sheetViews>
    <sheetView topLeftCell="A4" zoomScaleNormal="100" workbookViewId="0">
      <selection activeCell="F30" sqref="F30"/>
    </sheetView>
  </sheetViews>
  <sheetFormatPr defaultRowHeight="15"/>
  <cols>
    <col min="1" max="1" width="42.7109375" customWidth="1"/>
    <col min="2" max="3" width="10.7109375" customWidth="1"/>
    <col min="4" max="4" width="11.42578125" customWidth="1"/>
    <col min="5" max="5" width="9" customWidth="1"/>
    <col min="6" max="6" width="2.140625" customWidth="1"/>
    <col min="7" max="7" width="10.42578125" customWidth="1"/>
    <col min="8" max="8" width="10.28515625" customWidth="1"/>
  </cols>
  <sheetData>
    <row r="1" spans="1:17" s="165" customFormat="1">
      <c r="A1" s="382" t="s">
        <v>718</v>
      </c>
      <c r="B1" s="222"/>
      <c r="C1" s="222"/>
      <c r="D1" s="222"/>
      <c r="E1" s="222"/>
      <c r="F1" s="222"/>
      <c r="G1" s="222"/>
      <c r="H1" s="222"/>
      <c r="L1" s="482"/>
      <c r="M1" s="867"/>
      <c r="N1" s="867"/>
      <c r="O1" s="89"/>
      <c r="P1" s="89"/>
    </row>
    <row r="2" spans="1:17" s="165" customFormat="1">
      <c r="A2" s="382" t="s">
        <v>586</v>
      </c>
      <c r="B2" s="222"/>
      <c r="C2" s="222"/>
      <c r="D2" s="222"/>
      <c r="E2" s="222"/>
      <c r="F2" s="222"/>
      <c r="G2" s="222"/>
      <c r="H2" s="222"/>
      <c r="L2" s="482"/>
      <c r="M2" s="867"/>
      <c r="N2" s="867"/>
      <c r="O2" s="89"/>
      <c r="P2" s="89"/>
    </row>
    <row r="3" spans="1:17" s="165" customFormat="1">
      <c r="A3" s="381"/>
      <c r="B3" s="381"/>
      <c r="C3" s="381"/>
      <c r="D3" s="381"/>
      <c r="E3" s="381"/>
      <c r="F3" s="381"/>
      <c r="G3" s="222"/>
      <c r="H3" s="222"/>
      <c r="L3" s="482"/>
      <c r="M3" s="867"/>
      <c r="N3" s="867"/>
      <c r="O3" s="89"/>
      <c r="P3" s="89"/>
    </row>
    <row r="4" spans="1:17" s="165" customFormat="1">
      <c r="A4" s="556" t="s">
        <v>388</v>
      </c>
      <c r="B4" s="380" t="s">
        <v>260</v>
      </c>
      <c r="C4" s="552" t="s">
        <v>12</v>
      </c>
      <c r="D4" s="380" t="s">
        <v>261</v>
      </c>
      <c r="E4" s="552" t="s">
        <v>12</v>
      </c>
      <c r="F4" s="380"/>
      <c r="G4" s="380" t="s">
        <v>5</v>
      </c>
      <c r="H4" s="557" t="s">
        <v>12</v>
      </c>
      <c r="L4" s="482"/>
      <c r="M4" s="867"/>
      <c r="N4" s="867"/>
      <c r="O4" s="89"/>
      <c r="P4" s="89"/>
    </row>
    <row r="5" spans="1:17" s="165" customFormat="1">
      <c r="A5" s="381" t="s">
        <v>382</v>
      </c>
      <c r="B5" s="379">
        <v>32</v>
      </c>
      <c r="C5" s="561">
        <f>+B5/56*100</f>
        <v>57.142857142857139</v>
      </c>
      <c r="D5" s="379">
        <v>16</v>
      </c>
      <c r="E5" s="562">
        <f>+D5/38*100</f>
        <v>42.105263157894733</v>
      </c>
      <c r="F5" s="381"/>
      <c r="G5" s="379">
        <f>SUM(B5,D5)</f>
        <v>48</v>
      </c>
      <c r="H5" s="273">
        <f>+G5/94*100</f>
        <v>51.063829787234042</v>
      </c>
      <c r="L5" s="482"/>
      <c r="M5" s="867"/>
      <c r="O5" s="89"/>
      <c r="P5" s="89"/>
    </row>
    <row r="6" spans="1:17" s="165" customFormat="1">
      <c r="A6" s="381" t="s">
        <v>383</v>
      </c>
      <c r="B6" s="379">
        <v>1</v>
      </c>
      <c r="C6" s="561">
        <f t="shared" ref="C6:C11" si="0">+B6/56*100</f>
        <v>1.7857142857142856</v>
      </c>
      <c r="D6" s="379">
        <v>0</v>
      </c>
      <c r="E6" s="562">
        <f t="shared" ref="E6:E11" si="1">+D6/38*100</f>
        <v>0</v>
      </c>
      <c r="F6" s="381"/>
      <c r="G6" s="379">
        <f t="shared" ref="G6:G11" si="2">SUM(B6,D6)</f>
        <v>1</v>
      </c>
      <c r="H6" s="273">
        <f t="shared" ref="H6:H11" si="3">+G6/94*100</f>
        <v>1.0638297872340425</v>
      </c>
      <c r="J6" s="868"/>
      <c r="L6" s="482"/>
      <c r="M6" s="867"/>
      <c r="O6" s="89"/>
      <c r="Q6" s="867"/>
    </row>
    <row r="7" spans="1:17" s="165" customFormat="1">
      <c r="A7" s="381" t="s">
        <v>384</v>
      </c>
      <c r="B7" s="379">
        <v>1</v>
      </c>
      <c r="C7" s="561">
        <f t="shared" si="0"/>
        <v>1.7857142857142856</v>
      </c>
      <c r="D7" s="379">
        <v>1</v>
      </c>
      <c r="E7" s="562">
        <f t="shared" si="1"/>
        <v>2.6315789473684208</v>
      </c>
      <c r="F7" s="381"/>
      <c r="G7" s="379">
        <f t="shared" si="2"/>
        <v>2</v>
      </c>
      <c r="H7" s="273">
        <f t="shared" si="3"/>
        <v>2.1276595744680851</v>
      </c>
      <c r="L7" s="482"/>
      <c r="M7" s="89"/>
      <c r="O7" s="89"/>
      <c r="Q7" s="867"/>
    </row>
    <row r="8" spans="1:17" s="165" customFormat="1">
      <c r="A8" s="381" t="s">
        <v>385</v>
      </c>
      <c r="B8" s="379">
        <v>8</v>
      </c>
      <c r="C8" s="561">
        <f t="shared" si="0"/>
        <v>14.285714285714285</v>
      </c>
      <c r="D8" s="379">
        <v>10</v>
      </c>
      <c r="E8" s="562">
        <f t="shared" si="1"/>
        <v>26.315789473684209</v>
      </c>
      <c r="F8" s="381"/>
      <c r="G8" s="379">
        <f t="shared" si="2"/>
        <v>18</v>
      </c>
      <c r="H8" s="273">
        <f t="shared" si="3"/>
        <v>19.148936170212767</v>
      </c>
      <c r="J8" s="869"/>
      <c r="K8" s="869"/>
      <c r="L8" s="870"/>
      <c r="M8" s="89"/>
      <c r="O8" s="89"/>
      <c r="Q8" s="867"/>
    </row>
    <row r="9" spans="1:17" s="165" customFormat="1">
      <c r="A9" s="381" t="s">
        <v>386</v>
      </c>
      <c r="B9" s="379">
        <v>2</v>
      </c>
      <c r="C9" s="561">
        <f t="shared" si="0"/>
        <v>3.5714285714285712</v>
      </c>
      <c r="D9" s="379">
        <v>0</v>
      </c>
      <c r="E9" s="562">
        <f t="shared" si="1"/>
        <v>0</v>
      </c>
      <c r="F9" s="381"/>
      <c r="G9" s="379">
        <f t="shared" si="2"/>
        <v>2</v>
      </c>
      <c r="H9" s="273">
        <f t="shared" si="3"/>
        <v>2.1276595744680851</v>
      </c>
      <c r="J9" s="869"/>
      <c r="K9" s="869"/>
      <c r="L9" s="871"/>
      <c r="O9" s="89"/>
      <c r="Q9" s="867"/>
    </row>
    <row r="10" spans="1:17" s="165" customFormat="1">
      <c r="A10" s="381" t="s">
        <v>4</v>
      </c>
      <c r="B10" s="379">
        <v>12</v>
      </c>
      <c r="C10" s="561">
        <f t="shared" si="0"/>
        <v>21.428571428571427</v>
      </c>
      <c r="D10" s="379">
        <v>11</v>
      </c>
      <c r="E10" s="562">
        <f t="shared" si="1"/>
        <v>28.947368421052634</v>
      </c>
      <c r="F10" s="381"/>
      <c r="G10" s="379">
        <f t="shared" si="2"/>
        <v>23</v>
      </c>
      <c r="H10" s="273">
        <f t="shared" si="3"/>
        <v>24.468085106382979</v>
      </c>
      <c r="J10" s="869"/>
      <c r="K10" s="869"/>
      <c r="L10" s="872"/>
      <c r="O10" s="89"/>
      <c r="Q10" s="867"/>
    </row>
    <row r="11" spans="1:17" s="165" customFormat="1">
      <c r="A11" s="381" t="s">
        <v>557</v>
      </c>
      <c r="B11" s="379">
        <f>SUM(B5:B10)</f>
        <v>56</v>
      </c>
      <c r="C11" s="561">
        <f t="shared" si="0"/>
        <v>100</v>
      </c>
      <c r="D11" s="379">
        <f>SUM(D5:D10)</f>
        <v>38</v>
      </c>
      <c r="E11" s="562">
        <f t="shared" si="1"/>
        <v>100</v>
      </c>
      <c r="F11" s="381"/>
      <c r="G11" s="379">
        <f t="shared" si="2"/>
        <v>94</v>
      </c>
      <c r="H11" s="273">
        <f t="shared" si="3"/>
        <v>100</v>
      </c>
      <c r="L11" s="485"/>
      <c r="O11" s="89"/>
      <c r="Q11" s="867"/>
    </row>
    <row r="12" spans="1:17" s="165" customFormat="1">
      <c r="A12" s="558" t="s">
        <v>387</v>
      </c>
      <c r="B12" s="559">
        <v>1</v>
      </c>
      <c r="C12" s="559"/>
      <c r="D12" s="559"/>
      <c r="E12" s="558"/>
      <c r="F12" s="558"/>
      <c r="G12" s="559">
        <v>1</v>
      </c>
      <c r="H12" s="501"/>
      <c r="L12" s="482"/>
      <c r="N12" s="867"/>
      <c r="O12" s="89"/>
      <c r="Q12" s="873"/>
    </row>
    <row r="13" spans="1:17" s="165" customFormat="1" ht="16.5" customHeight="1">
      <c r="A13" s="560" t="s">
        <v>455</v>
      </c>
      <c r="B13" s="550">
        <v>57</v>
      </c>
      <c r="C13" s="550"/>
      <c r="D13" s="550">
        <v>38</v>
      </c>
      <c r="E13" s="560"/>
      <c r="F13" s="560"/>
      <c r="G13" s="550">
        <v>95</v>
      </c>
      <c r="H13" s="470"/>
      <c r="L13" s="482"/>
      <c r="N13" s="867"/>
      <c r="O13" s="89"/>
      <c r="Q13" s="867"/>
    </row>
    <row r="14" spans="1:17">
      <c r="A14" s="153"/>
      <c r="B14" s="153"/>
      <c r="C14" s="153"/>
      <c r="D14" s="153"/>
      <c r="E14" s="153"/>
      <c r="F14" s="153"/>
      <c r="L14" s="156"/>
      <c r="N14" s="150"/>
      <c r="O14" s="1"/>
      <c r="Q14" s="150"/>
    </row>
    <row r="15" spans="1:17">
      <c r="A15" s="971"/>
      <c r="L15" s="156"/>
      <c r="N15" s="150"/>
      <c r="O15" s="1"/>
      <c r="Q15" s="150"/>
    </row>
    <row r="16" spans="1:17">
      <c r="A16" s="971"/>
      <c r="G16">
        <f>95/100</f>
        <v>0.95</v>
      </c>
    </row>
    <row r="17" spans="1:7">
      <c r="A17" s="971"/>
      <c r="G17">
        <f>+G16*12</f>
        <v>11.399999999999999</v>
      </c>
    </row>
    <row r="18" spans="1:7">
      <c r="A18" s="556" t="s">
        <v>388</v>
      </c>
      <c r="B18" s="973" t="s">
        <v>851</v>
      </c>
      <c r="C18" t="s">
        <v>12</v>
      </c>
    </row>
    <row r="19" spans="1:7">
      <c r="A19" s="381" t="s">
        <v>382</v>
      </c>
      <c r="B19" s="76">
        <v>51.063829787234042</v>
      </c>
      <c r="C19" s="76">
        <f>+B19/94*100</f>
        <v>54.323223177908552</v>
      </c>
    </row>
    <row r="20" spans="1:7">
      <c r="A20" s="381" t="s">
        <v>383</v>
      </c>
      <c r="B20" s="76">
        <v>1.0638297872340425</v>
      </c>
      <c r="C20" s="76">
        <f t="shared" ref="C20:C26" si="4">+B20/94*100</f>
        <v>1.1317338162064281</v>
      </c>
    </row>
    <row r="21" spans="1:7">
      <c r="A21" s="381" t="s">
        <v>384</v>
      </c>
      <c r="B21" s="76">
        <v>2.1276595744680851</v>
      </c>
      <c r="C21" s="76">
        <f t="shared" si="4"/>
        <v>2.2634676324128562</v>
      </c>
    </row>
    <row r="22" spans="1:7">
      <c r="A22" s="381" t="s">
        <v>385</v>
      </c>
      <c r="B22" s="76">
        <v>19.148936170212767</v>
      </c>
      <c r="C22" s="76">
        <f t="shared" si="4"/>
        <v>20.371208691715708</v>
      </c>
    </row>
    <row r="23" spans="1:7">
      <c r="A23" s="381" t="s">
        <v>386</v>
      </c>
      <c r="B23" s="76">
        <v>2.1276595744680851</v>
      </c>
      <c r="C23" s="76">
        <f t="shared" si="4"/>
        <v>2.2634676324128562</v>
      </c>
    </row>
    <row r="24" spans="1:7">
      <c r="A24" s="381" t="s">
        <v>852</v>
      </c>
      <c r="B24" s="76">
        <v>11.702127659574469</v>
      </c>
      <c r="C24" s="76">
        <f t="shared" si="4"/>
        <v>12.449071978270712</v>
      </c>
    </row>
    <row r="25" spans="1:7">
      <c r="A25" s="381" t="s">
        <v>4</v>
      </c>
      <c r="B25" s="76">
        <v>12.76595744680851</v>
      </c>
      <c r="C25" s="76">
        <f t="shared" si="4"/>
        <v>13.580805794477138</v>
      </c>
    </row>
    <row r="26" spans="1:7">
      <c r="A26" s="381" t="s">
        <v>557</v>
      </c>
      <c r="B26" s="76">
        <v>100</v>
      </c>
      <c r="C26" s="76">
        <f t="shared" si="4"/>
        <v>106.38297872340425</v>
      </c>
    </row>
    <row r="27" spans="1:7">
      <c r="A27" s="558" t="s">
        <v>387</v>
      </c>
      <c r="B27">
        <v>1</v>
      </c>
    </row>
    <row r="28" spans="1:7">
      <c r="A28" s="560" t="s">
        <v>455</v>
      </c>
      <c r="B28">
        <v>95</v>
      </c>
    </row>
    <row r="29" spans="1:7">
      <c r="A29" s="971"/>
    </row>
    <row r="30" spans="1:7">
      <c r="A30" s="971"/>
    </row>
    <row r="31" spans="1:7">
      <c r="A31" s="971"/>
    </row>
  </sheetData>
  <printOptions horizontalCentered="1" verticalCentered="1"/>
  <pageMargins left="0.7" right="0.7" top="0.75" bottom="0.75" header="0.3" footer="0.3"/>
  <pageSetup paperSize="9" orientation="landscape" r:id="rId1"/>
  <headerFooter>
    <oddFooter>&amp;R&amp;P</oddFooter>
  </headerFooter>
  <drawing r:id="rId2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"/>
  <sheetViews>
    <sheetView zoomScaleNormal="100" workbookViewId="0">
      <selection activeCell="F30" sqref="F30"/>
    </sheetView>
  </sheetViews>
  <sheetFormatPr defaultRowHeight="15"/>
  <cols>
    <col min="1" max="1" width="28" customWidth="1"/>
    <col min="2" max="2" width="18.42578125" customWidth="1"/>
    <col min="3" max="3" width="21" customWidth="1"/>
    <col min="4" max="4" width="27" customWidth="1"/>
  </cols>
  <sheetData>
    <row r="1" spans="1:4">
      <c r="A1" s="283" t="s">
        <v>581</v>
      </c>
    </row>
    <row r="2" spans="1:4">
      <c r="A2" s="283" t="s">
        <v>582</v>
      </c>
    </row>
    <row r="3" spans="1:4" s="1" customFormat="1">
      <c r="A3" s="216"/>
      <c r="B3" s="223"/>
      <c r="C3" s="223"/>
      <c r="D3" s="223"/>
    </row>
    <row r="4" spans="1:4" ht="17.25" customHeight="1">
      <c r="A4" s="542" t="s">
        <v>222</v>
      </c>
      <c r="B4" s="236" t="s">
        <v>571</v>
      </c>
      <c r="C4" s="236" t="s">
        <v>572</v>
      </c>
      <c r="D4" s="474" t="s">
        <v>573</v>
      </c>
    </row>
    <row r="5" spans="1:4">
      <c r="A5" s="215" t="s">
        <v>574</v>
      </c>
      <c r="B5" s="215">
        <v>1</v>
      </c>
      <c r="C5" s="874">
        <v>1</v>
      </c>
      <c r="D5" s="875">
        <v>100</v>
      </c>
    </row>
    <row r="6" spans="1:4">
      <c r="A6" s="215" t="s">
        <v>555</v>
      </c>
      <c r="B6" s="215">
        <v>4</v>
      </c>
      <c r="C6" s="874">
        <v>4</v>
      </c>
      <c r="D6" s="875">
        <v>100</v>
      </c>
    </row>
    <row r="7" spans="1:4">
      <c r="A7" s="215" t="s">
        <v>209</v>
      </c>
      <c r="B7" s="215">
        <v>5</v>
      </c>
      <c r="C7" s="874">
        <v>5</v>
      </c>
      <c r="D7" s="875">
        <v>100</v>
      </c>
    </row>
    <row r="8" spans="1:4">
      <c r="A8" s="215" t="s">
        <v>559</v>
      </c>
      <c r="B8" s="215">
        <v>3</v>
      </c>
      <c r="C8" s="874">
        <v>3</v>
      </c>
      <c r="D8" s="875">
        <v>100</v>
      </c>
    </row>
    <row r="9" spans="1:4">
      <c r="A9" s="215" t="s">
        <v>232</v>
      </c>
      <c r="B9" s="215">
        <v>1</v>
      </c>
      <c r="C9" s="874">
        <v>1</v>
      </c>
      <c r="D9" s="875">
        <v>100</v>
      </c>
    </row>
    <row r="10" spans="1:4">
      <c r="A10" s="215" t="s">
        <v>207</v>
      </c>
      <c r="B10" s="215">
        <v>10</v>
      </c>
      <c r="C10" s="874">
        <v>7</v>
      </c>
      <c r="D10" s="875">
        <v>70</v>
      </c>
    </row>
    <row r="11" spans="1:4">
      <c r="A11" s="215" t="s">
        <v>206</v>
      </c>
      <c r="B11" s="215">
        <v>8</v>
      </c>
      <c r="C11" s="874">
        <v>5</v>
      </c>
      <c r="D11" s="876">
        <v>62.5</v>
      </c>
    </row>
    <row r="12" spans="1:4">
      <c r="A12" s="215" t="s">
        <v>202</v>
      </c>
      <c r="B12" s="215">
        <v>7</v>
      </c>
      <c r="C12" s="874">
        <v>4</v>
      </c>
      <c r="D12" s="876">
        <v>57.142857142857139</v>
      </c>
    </row>
    <row r="13" spans="1:4">
      <c r="A13" s="215" t="s">
        <v>216</v>
      </c>
      <c r="B13" s="215">
        <v>9</v>
      </c>
      <c r="C13" s="874">
        <v>5</v>
      </c>
      <c r="D13" s="876">
        <v>55.555555555555557</v>
      </c>
    </row>
    <row r="14" spans="1:4">
      <c r="A14" s="215" t="s">
        <v>231</v>
      </c>
      <c r="B14" s="215">
        <v>11</v>
      </c>
      <c r="C14" s="874">
        <v>6</v>
      </c>
      <c r="D14" s="876">
        <v>54.54545454545454</v>
      </c>
    </row>
    <row r="15" spans="1:4">
      <c r="A15" s="215" t="s">
        <v>215</v>
      </c>
      <c r="B15" s="215">
        <v>2</v>
      </c>
      <c r="C15" s="874">
        <v>1</v>
      </c>
      <c r="D15" s="876">
        <v>50</v>
      </c>
    </row>
    <row r="16" spans="1:4">
      <c r="A16" s="215" t="s">
        <v>211</v>
      </c>
      <c r="B16" s="215">
        <v>16</v>
      </c>
      <c r="C16" s="215">
        <v>5</v>
      </c>
      <c r="D16" s="529">
        <v>31.25</v>
      </c>
    </row>
    <row r="17" spans="1:4">
      <c r="A17" s="215" t="s">
        <v>203</v>
      </c>
      <c r="B17" s="215">
        <v>5</v>
      </c>
      <c r="C17" s="215">
        <v>1</v>
      </c>
      <c r="D17" s="371">
        <v>20</v>
      </c>
    </row>
    <row r="18" spans="1:4">
      <c r="A18" s="215" t="s">
        <v>201</v>
      </c>
      <c r="B18" s="215">
        <v>0</v>
      </c>
      <c r="C18" s="215">
        <v>0</v>
      </c>
      <c r="D18" s="371">
        <v>0</v>
      </c>
    </row>
    <row r="19" spans="1:4">
      <c r="A19" s="215" t="s">
        <v>562</v>
      </c>
      <c r="B19" s="215">
        <v>0</v>
      </c>
      <c r="C19" s="215">
        <v>0</v>
      </c>
      <c r="D19" s="371">
        <v>0</v>
      </c>
    </row>
    <row r="20" spans="1:4">
      <c r="A20" s="215" t="s">
        <v>210</v>
      </c>
      <c r="B20" s="215">
        <v>0</v>
      </c>
      <c r="C20" s="215">
        <v>0</v>
      </c>
      <c r="D20" s="371">
        <v>0</v>
      </c>
    </row>
    <row r="21" spans="1:4">
      <c r="A21" s="215" t="s">
        <v>212</v>
      </c>
      <c r="B21" s="215">
        <v>0</v>
      </c>
      <c r="C21" s="215">
        <v>0</v>
      </c>
      <c r="D21" s="371">
        <v>0</v>
      </c>
    </row>
    <row r="22" spans="1:4">
      <c r="A22" s="215" t="s">
        <v>214</v>
      </c>
      <c r="B22" s="215">
        <v>3</v>
      </c>
      <c r="C22" s="215">
        <v>0</v>
      </c>
      <c r="D22" s="371">
        <v>0</v>
      </c>
    </row>
    <row r="23" spans="1:4">
      <c r="A23" s="215" t="s">
        <v>217</v>
      </c>
      <c r="B23" s="215">
        <v>1</v>
      </c>
      <c r="C23" s="215">
        <v>0</v>
      </c>
      <c r="D23" s="371">
        <v>0</v>
      </c>
    </row>
    <row r="24" spans="1:4">
      <c r="A24" s="215" t="s">
        <v>561</v>
      </c>
      <c r="B24" s="215">
        <v>0</v>
      </c>
      <c r="C24" s="215">
        <v>0</v>
      </c>
      <c r="D24" s="371">
        <v>0</v>
      </c>
    </row>
    <row r="25" spans="1:4">
      <c r="A25" s="215" t="s">
        <v>219</v>
      </c>
      <c r="B25" s="215">
        <v>9</v>
      </c>
      <c r="C25" s="215">
        <v>0</v>
      </c>
      <c r="D25" s="371">
        <v>0</v>
      </c>
    </row>
    <row r="26" spans="1:4">
      <c r="A26" s="320" t="s">
        <v>5</v>
      </c>
      <c r="B26" s="320">
        <v>95</v>
      </c>
      <c r="C26" s="320">
        <v>48</v>
      </c>
      <c r="D26" s="530">
        <v>50.526315789473685</v>
      </c>
    </row>
    <row r="28" spans="1:4">
      <c r="A28" s="215"/>
    </row>
  </sheetData>
  <printOptions horizontalCentered="1" verticalCentered="1"/>
  <pageMargins left="0.7" right="0.7" top="0.75" bottom="0.75" header="0.3" footer="0.3"/>
  <pageSetup paperSize="9" orientation="landscape" r:id="rId1"/>
  <headerFooter>
    <oddFooter>&amp;R&amp;P</oddFooter>
  </headerFooter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zoomScaleNormal="100" workbookViewId="0">
      <selection activeCell="F30" sqref="F30"/>
    </sheetView>
  </sheetViews>
  <sheetFormatPr defaultRowHeight="15"/>
  <cols>
    <col min="1" max="1" width="21.28515625" customWidth="1"/>
    <col min="2" max="2" width="13.140625" customWidth="1"/>
    <col min="3" max="3" width="17.28515625" customWidth="1"/>
    <col min="4" max="4" width="18.7109375" customWidth="1"/>
    <col min="5" max="5" width="19.42578125" customWidth="1"/>
    <col min="6" max="6" width="12" customWidth="1"/>
    <col min="7" max="7" width="12.42578125" customWidth="1"/>
    <col min="8" max="8" width="13" customWidth="1"/>
  </cols>
  <sheetData>
    <row r="1" spans="1:5">
      <c r="A1" s="283" t="s">
        <v>583</v>
      </c>
    </row>
    <row r="2" spans="1:5">
      <c r="A2" s="283" t="s">
        <v>584</v>
      </c>
    </row>
    <row r="4" spans="1:5" ht="39">
      <c r="A4" s="535" t="s">
        <v>381</v>
      </c>
      <c r="B4" s="236" t="s">
        <v>570</v>
      </c>
      <c r="C4" s="474" t="s">
        <v>577</v>
      </c>
      <c r="D4" s="236" t="s">
        <v>719</v>
      </c>
      <c r="E4" s="474" t="s">
        <v>578</v>
      </c>
    </row>
    <row r="5" spans="1:5">
      <c r="A5" s="534" t="s">
        <v>260</v>
      </c>
      <c r="B5" s="216">
        <v>57</v>
      </c>
      <c r="C5" s="537">
        <f>B5/95*100</f>
        <v>60</v>
      </c>
      <c r="D5" s="216">
        <v>32</v>
      </c>
      <c r="E5" s="318">
        <f>+D5/B5*100</f>
        <v>56.140350877192979</v>
      </c>
    </row>
    <row r="6" spans="1:5">
      <c r="A6" s="534" t="s">
        <v>261</v>
      </c>
      <c r="B6" s="216">
        <v>38</v>
      </c>
      <c r="C6" s="537">
        <f>B6/95*100</f>
        <v>40</v>
      </c>
      <c r="D6" s="216">
        <v>16</v>
      </c>
      <c r="E6" s="318">
        <f>+D6/B6*100</f>
        <v>42.105263157894733</v>
      </c>
    </row>
    <row r="7" spans="1:5">
      <c r="A7" s="536" t="s">
        <v>571</v>
      </c>
      <c r="B7" s="320">
        <v>95</v>
      </c>
      <c r="C7" s="538">
        <f>B7/95*100</f>
        <v>100</v>
      </c>
      <c r="D7" s="320">
        <v>48</v>
      </c>
      <c r="E7" s="530">
        <f>+D7/B7*100</f>
        <v>50.526315789473685</v>
      </c>
    </row>
    <row r="8" spans="1:5">
      <c r="A8" s="534"/>
    </row>
  </sheetData>
  <printOptions horizontalCentered="1" verticalCentered="1"/>
  <pageMargins left="0.7" right="0.7" top="0.75" bottom="0.75" header="0.3" footer="0.3"/>
  <pageSetup paperSize="9" orientation="landscape" r:id="rId1"/>
  <headerFooter>
    <oddFooter>&amp;R&amp;P</oddFooter>
  </headerFooter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zoomScaleNormal="100" workbookViewId="0">
      <selection activeCell="F30" sqref="F30"/>
    </sheetView>
  </sheetViews>
  <sheetFormatPr defaultRowHeight="15"/>
  <cols>
    <col min="1" max="1" width="31.7109375" customWidth="1"/>
    <col min="2" max="2" width="13.42578125" customWidth="1"/>
    <col min="3" max="3" width="17.42578125" customWidth="1"/>
    <col min="4" max="4" width="24.140625" customWidth="1"/>
    <col min="5" max="5" width="21.7109375" customWidth="1"/>
  </cols>
  <sheetData>
    <row r="1" spans="1:6">
      <c r="A1" s="954"/>
      <c r="B1" s="954"/>
      <c r="C1" s="954"/>
      <c r="D1" s="954"/>
      <c r="E1" s="954"/>
      <c r="F1" s="955"/>
    </row>
    <row r="2" spans="1:6">
      <c r="A2" s="956" t="s">
        <v>762</v>
      </c>
      <c r="B2" s="957"/>
      <c r="C2" s="958"/>
      <c r="D2" s="958"/>
      <c r="E2" s="957"/>
      <c r="F2" s="955"/>
    </row>
    <row r="3" spans="1:6">
      <c r="A3" s="956" t="s">
        <v>848</v>
      </c>
      <c r="B3" s="957"/>
      <c r="C3" s="958"/>
      <c r="D3" s="958"/>
      <c r="E3" s="957"/>
      <c r="F3" s="955"/>
    </row>
    <row r="4" spans="1:6" s="1" customFormat="1">
      <c r="A4" s="958"/>
      <c r="B4" s="959"/>
      <c r="C4" s="960"/>
      <c r="D4" s="958"/>
      <c r="E4" s="958"/>
      <c r="F4" s="961"/>
    </row>
    <row r="5" spans="1:6" ht="26.25">
      <c r="A5" s="962" t="s">
        <v>222</v>
      </c>
      <c r="B5" s="963" t="s">
        <v>764</v>
      </c>
      <c r="C5" s="964" t="s">
        <v>765</v>
      </c>
      <c r="D5" s="964" t="s">
        <v>763</v>
      </c>
      <c r="E5" s="965" t="s">
        <v>766</v>
      </c>
      <c r="F5" s="955"/>
    </row>
    <row r="6" spans="1:6">
      <c r="A6" s="957" t="s">
        <v>214</v>
      </c>
      <c r="B6" s="957">
        <v>3</v>
      </c>
      <c r="C6" s="966">
        <v>7</v>
      </c>
      <c r="D6" s="957">
        <f t="shared" ref="D6:D26" si="0">SUM(B6:C6)</f>
        <v>10</v>
      </c>
      <c r="E6" s="967">
        <f t="shared" ref="E6:E26" si="1">+B6/D6*100</f>
        <v>30</v>
      </c>
      <c r="F6" s="955"/>
    </row>
    <row r="7" spans="1:6">
      <c r="A7" s="957" t="s">
        <v>211</v>
      </c>
      <c r="B7" s="957">
        <v>16</v>
      </c>
      <c r="C7" s="966">
        <v>49</v>
      </c>
      <c r="D7" s="957">
        <f t="shared" si="0"/>
        <v>65</v>
      </c>
      <c r="E7" s="967">
        <f t="shared" si="1"/>
        <v>24.615384615384617</v>
      </c>
      <c r="F7" s="955"/>
    </row>
    <row r="8" spans="1:6">
      <c r="A8" s="957" t="s">
        <v>202</v>
      </c>
      <c r="B8" s="957">
        <v>7</v>
      </c>
      <c r="C8" s="966">
        <v>28</v>
      </c>
      <c r="D8" s="957">
        <f t="shared" si="0"/>
        <v>35</v>
      </c>
      <c r="E8" s="967">
        <f t="shared" si="1"/>
        <v>20</v>
      </c>
      <c r="F8" s="955"/>
    </row>
    <row r="9" spans="1:6">
      <c r="A9" s="957" t="s">
        <v>219</v>
      </c>
      <c r="B9" s="957">
        <v>9</v>
      </c>
      <c r="C9" s="966">
        <v>37</v>
      </c>
      <c r="D9" s="957">
        <f t="shared" si="0"/>
        <v>46</v>
      </c>
      <c r="E9" s="967">
        <f t="shared" si="1"/>
        <v>19.565217391304348</v>
      </c>
      <c r="F9" s="955"/>
    </row>
    <row r="10" spans="1:6">
      <c r="A10" s="957" t="s">
        <v>231</v>
      </c>
      <c r="B10" s="957">
        <v>11</v>
      </c>
      <c r="C10" s="966">
        <v>48</v>
      </c>
      <c r="D10" s="957">
        <f t="shared" si="0"/>
        <v>59</v>
      </c>
      <c r="E10" s="967">
        <f t="shared" si="1"/>
        <v>18.64406779661017</v>
      </c>
      <c r="F10" s="955"/>
    </row>
    <row r="11" spans="1:6">
      <c r="A11" s="957" t="s">
        <v>555</v>
      </c>
      <c r="B11" s="957">
        <v>4</v>
      </c>
      <c r="C11" s="966">
        <v>22</v>
      </c>
      <c r="D11" s="957">
        <f t="shared" si="0"/>
        <v>26</v>
      </c>
      <c r="E11" s="967">
        <f t="shared" si="1"/>
        <v>15.384615384615385</v>
      </c>
      <c r="F11" s="955"/>
    </row>
    <row r="12" spans="1:6">
      <c r="A12" s="957" t="s">
        <v>215</v>
      </c>
      <c r="B12" s="957">
        <v>2</v>
      </c>
      <c r="C12" s="966">
        <v>11</v>
      </c>
      <c r="D12" s="957">
        <f t="shared" si="0"/>
        <v>13</v>
      </c>
      <c r="E12" s="967">
        <f t="shared" si="1"/>
        <v>15.384615384615385</v>
      </c>
      <c r="F12" s="955"/>
    </row>
    <row r="13" spans="1:6">
      <c r="A13" s="957" t="s">
        <v>207</v>
      </c>
      <c r="B13" s="957">
        <v>10</v>
      </c>
      <c r="C13" s="966">
        <v>56</v>
      </c>
      <c r="D13" s="957">
        <f t="shared" si="0"/>
        <v>66</v>
      </c>
      <c r="E13" s="967">
        <f t="shared" si="1"/>
        <v>15.151515151515152</v>
      </c>
      <c r="F13" s="955"/>
    </row>
    <row r="14" spans="1:6">
      <c r="A14" s="957" t="s">
        <v>206</v>
      </c>
      <c r="B14" s="957">
        <v>8</v>
      </c>
      <c r="C14" s="966">
        <v>48</v>
      </c>
      <c r="D14" s="957">
        <f t="shared" si="0"/>
        <v>56</v>
      </c>
      <c r="E14" s="967">
        <f t="shared" si="1"/>
        <v>14.285714285714285</v>
      </c>
      <c r="F14" s="955"/>
    </row>
    <row r="15" spans="1:6">
      <c r="A15" s="957" t="s">
        <v>559</v>
      </c>
      <c r="B15" s="957">
        <v>3</v>
      </c>
      <c r="C15" s="966">
        <v>24</v>
      </c>
      <c r="D15" s="957">
        <f t="shared" si="0"/>
        <v>27</v>
      </c>
      <c r="E15" s="967">
        <f t="shared" si="1"/>
        <v>11.111111111111111</v>
      </c>
      <c r="F15" s="955"/>
    </row>
    <row r="16" spans="1:6">
      <c r="A16" s="957" t="s">
        <v>216</v>
      </c>
      <c r="B16" s="957">
        <v>9</v>
      </c>
      <c r="C16" s="966">
        <v>78</v>
      </c>
      <c r="D16" s="957">
        <f t="shared" si="0"/>
        <v>87</v>
      </c>
      <c r="E16" s="967">
        <f t="shared" si="1"/>
        <v>10.344827586206897</v>
      </c>
      <c r="F16" s="955"/>
    </row>
    <row r="17" spans="1:6">
      <c r="A17" s="957" t="s">
        <v>203</v>
      </c>
      <c r="B17" s="957">
        <v>5</v>
      </c>
      <c r="C17" s="966">
        <v>53</v>
      </c>
      <c r="D17" s="957">
        <f t="shared" si="0"/>
        <v>58</v>
      </c>
      <c r="E17" s="967">
        <f t="shared" si="1"/>
        <v>8.6206896551724146</v>
      </c>
      <c r="F17" s="955"/>
    </row>
    <row r="18" spans="1:6">
      <c r="A18" s="957" t="s">
        <v>209</v>
      </c>
      <c r="B18" s="957">
        <v>5</v>
      </c>
      <c r="C18" s="966">
        <v>67</v>
      </c>
      <c r="D18" s="957">
        <f t="shared" si="0"/>
        <v>72</v>
      </c>
      <c r="E18" s="967">
        <f t="shared" si="1"/>
        <v>6.9444444444444446</v>
      </c>
      <c r="F18" s="955"/>
    </row>
    <row r="19" spans="1:6">
      <c r="A19" s="957" t="s">
        <v>232</v>
      </c>
      <c r="B19" s="957">
        <v>1</v>
      </c>
      <c r="C19" s="966">
        <v>22</v>
      </c>
      <c r="D19" s="957">
        <f t="shared" si="0"/>
        <v>23</v>
      </c>
      <c r="E19" s="967">
        <f t="shared" si="1"/>
        <v>4.3478260869565215</v>
      </c>
      <c r="F19" s="955"/>
    </row>
    <row r="20" spans="1:6">
      <c r="A20" s="957" t="s">
        <v>574</v>
      </c>
      <c r="B20" s="957">
        <v>1</v>
      </c>
      <c r="C20" s="966">
        <v>23</v>
      </c>
      <c r="D20" s="958">
        <f t="shared" si="0"/>
        <v>24</v>
      </c>
      <c r="E20" s="967">
        <f t="shared" si="1"/>
        <v>4.1666666666666661</v>
      </c>
      <c r="F20" s="955"/>
    </row>
    <row r="21" spans="1:6">
      <c r="A21" s="957" t="s">
        <v>217</v>
      </c>
      <c r="B21" s="957">
        <v>1</v>
      </c>
      <c r="C21" s="966">
        <v>37</v>
      </c>
      <c r="D21" s="958">
        <f t="shared" si="0"/>
        <v>38</v>
      </c>
      <c r="E21" s="967">
        <f t="shared" si="1"/>
        <v>2.6315789473684208</v>
      </c>
      <c r="F21" s="955"/>
    </row>
    <row r="22" spans="1:6">
      <c r="A22" s="957" t="s">
        <v>562</v>
      </c>
      <c r="B22" s="957">
        <v>0</v>
      </c>
      <c r="C22" s="966">
        <v>6</v>
      </c>
      <c r="D22" s="958">
        <f t="shared" si="0"/>
        <v>6</v>
      </c>
      <c r="E22" s="967">
        <f t="shared" si="1"/>
        <v>0</v>
      </c>
      <c r="F22" s="955"/>
    </row>
    <row r="23" spans="1:6">
      <c r="A23" s="957" t="s">
        <v>212</v>
      </c>
      <c r="B23" s="957">
        <v>0</v>
      </c>
      <c r="C23" s="966">
        <v>23</v>
      </c>
      <c r="D23" s="957">
        <f t="shared" si="0"/>
        <v>23</v>
      </c>
      <c r="E23" s="967">
        <f t="shared" si="1"/>
        <v>0</v>
      </c>
      <c r="F23" s="955"/>
    </row>
    <row r="24" spans="1:6">
      <c r="A24" s="957" t="s">
        <v>561</v>
      </c>
      <c r="B24" s="957">
        <v>0</v>
      </c>
      <c r="C24" s="966">
        <v>20</v>
      </c>
      <c r="D24" s="957">
        <f t="shared" si="0"/>
        <v>20</v>
      </c>
      <c r="E24" s="967">
        <f t="shared" si="1"/>
        <v>0</v>
      </c>
      <c r="F24" s="955"/>
    </row>
    <row r="25" spans="1:6">
      <c r="A25" s="957" t="s">
        <v>210</v>
      </c>
      <c r="B25" s="957">
        <v>0</v>
      </c>
      <c r="C25" s="966">
        <v>42</v>
      </c>
      <c r="D25" s="957">
        <f t="shared" si="0"/>
        <v>42</v>
      </c>
      <c r="E25" s="967">
        <f t="shared" si="1"/>
        <v>0</v>
      </c>
      <c r="F25" s="955"/>
    </row>
    <row r="26" spans="1:6">
      <c r="A26" s="957" t="s">
        <v>201</v>
      </c>
      <c r="B26" s="957">
        <v>0</v>
      </c>
      <c r="C26" s="966">
        <v>37</v>
      </c>
      <c r="D26" s="957">
        <f t="shared" si="0"/>
        <v>37</v>
      </c>
      <c r="E26" s="967">
        <f t="shared" si="1"/>
        <v>0</v>
      </c>
      <c r="F26" s="955"/>
    </row>
    <row r="27" spans="1:6">
      <c r="A27" s="968" t="s">
        <v>5</v>
      </c>
      <c r="B27" s="968">
        <v>95</v>
      </c>
      <c r="C27" s="969">
        <v>738</v>
      </c>
      <c r="D27" s="968">
        <f>SUM(B27:C27)</f>
        <v>833</v>
      </c>
      <c r="E27" s="970">
        <f>+B27/D27*100</f>
        <v>11.404561824729893</v>
      </c>
      <c r="F27" s="955"/>
    </row>
    <row r="28" spans="1:6">
      <c r="A28" s="955"/>
      <c r="B28" s="955"/>
      <c r="C28" s="955"/>
      <c r="D28" s="955"/>
      <c r="E28" s="955"/>
      <c r="F28" s="955"/>
    </row>
    <row r="29" spans="1:6">
      <c r="A29" s="215"/>
    </row>
  </sheetData>
  <sortState ref="A5:E25">
    <sortCondition descending="1" ref="E5:E25"/>
  </sortState>
  <printOptions horizontalCentered="1" verticalCentered="1"/>
  <pageMargins left="0.7" right="0.7" top="0.75" bottom="0.75" header="0.3" footer="0.3"/>
  <pageSetup paperSize="9" orientation="landscape" r:id="rId1"/>
  <headerFooter>
    <oddFooter>&amp;R&amp;P</oddFooter>
  </headerFooter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"/>
  <sheetViews>
    <sheetView zoomScaleNormal="100" workbookViewId="0">
      <selection activeCell="F30" sqref="F30"/>
    </sheetView>
  </sheetViews>
  <sheetFormatPr defaultRowHeight="15"/>
  <sheetData>
    <row r="1" spans="1:18" ht="21">
      <c r="A1" s="422" t="s">
        <v>772</v>
      </c>
      <c r="B1" s="157"/>
      <c r="C1" s="157"/>
      <c r="D1" s="157"/>
    </row>
    <row r="9" spans="1:18" ht="27" customHeight="1">
      <c r="A9" s="1022" t="s">
        <v>823</v>
      </c>
      <c r="B9" s="1022"/>
      <c r="C9" s="1022"/>
      <c r="D9" s="1022"/>
      <c r="E9" s="1022"/>
      <c r="F9" s="1022"/>
      <c r="G9" s="1022"/>
      <c r="H9" s="1022"/>
      <c r="I9" s="1022"/>
      <c r="J9" s="1022"/>
      <c r="K9" s="1022"/>
      <c r="L9" s="1022"/>
      <c r="M9" s="1022"/>
      <c r="N9" s="908"/>
      <c r="O9" s="908"/>
      <c r="P9" s="908"/>
      <c r="Q9" s="908"/>
      <c r="R9" s="908"/>
    </row>
  </sheetData>
  <mergeCells count="1">
    <mergeCell ref="A9:M9"/>
  </mergeCells>
  <printOptions verticalCentered="1"/>
  <pageMargins left="0.7" right="0.7" top="0.75" bottom="0.75" header="0.3" footer="0.3"/>
  <pageSetup paperSize="9" orientation="landscape" r:id="rId1"/>
  <headerFooter>
    <oddFooter>&amp;R&amp;P</oddFooter>
  </headerFooter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7"/>
  <sheetViews>
    <sheetView zoomScaleNormal="100" workbookViewId="0">
      <selection activeCell="F30" sqref="F30"/>
    </sheetView>
  </sheetViews>
  <sheetFormatPr defaultRowHeight="15"/>
  <cols>
    <col min="1" max="1" width="19.85546875" customWidth="1"/>
    <col min="2" max="2" width="1.5703125" style="1" customWidth="1"/>
    <col min="3" max="4" width="6" customWidth="1"/>
    <col min="5" max="7" width="7.5703125" customWidth="1"/>
    <col min="8" max="8" width="8.5703125" customWidth="1"/>
    <col min="9" max="9" width="2.140625" customWidth="1"/>
    <col min="10" max="11" width="6.42578125" customWidth="1"/>
    <col min="12" max="14" width="7.5703125" customWidth="1"/>
    <col min="15" max="15" width="9.7109375" customWidth="1"/>
    <col min="16" max="16" width="2" customWidth="1"/>
    <col min="17" max="17" width="8" customWidth="1"/>
    <col min="18" max="18" width="6.28515625" customWidth="1"/>
  </cols>
  <sheetData>
    <row r="1" spans="1:18">
      <c r="A1" s="43" t="s">
        <v>744</v>
      </c>
      <c r="B1" s="46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6"/>
      <c r="Q1" s="41"/>
      <c r="R1" s="41"/>
    </row>
    <row r="2" spans="1:18">
      <c r="A2" s="41"/>
      <c r="B2" s="46"/>
      <c r="C2" s="41"/>
      <c r="D2" s="41"/>
      <c r="E2" s="41"/>
      <c r="F2" s="41"/>
      <c r="G2" s="41"/>
      <c r="H2" s="41"/>
      <c r="I2" s="46"/>
      <c r="J2" s="41"/>
      <c r="K2" s="41"/>
      <c r="L2" s="41"/>
      <c r="M2" s="41"/>
      <c r="N2" s="41"/>
      <c r="O2" s="41"/>
      <c r="P2" s="46"/>
      <c r="Q2" s="41"/>
      <c r="R2" s="41"/>
    </row>
    <row r="3" spans="1:18">
      <c r="A3" s="1000" t="s">
        <v>222</v>
      </c>
      <c r="B3" s="598"/>
      <c r="C3" s="1023" t="s">
        <v>248</v>
      </c>
      <c r="D3" s="1023"/>
      <c r="E3" s="1023"/>
      <c r="F3" s="1023"/>
      <c r="G3" s="1023"/>
      <c r="H3" s="1023"/>
      <c r="I3" s="479"/>
      <c r="J3" s="1023" t="s">
        <v>249</v>
      </c>
      <c r="K3" s="1023"/>
      <c r="L3" s="1023"/>
      <c r="M3" s="1023"/>
      <c r="N3" s="1023"/>
      <c r="O3" s="1023"/>
      <c r="P3" s="479"/>
      <c r="Q3" s="1003" t="s">
        <v>390</v>
      </c>
      <c r="R3" s="1024" t="s">
        <v>12</v>
      </c>
    </row>
    <row r="4" spans="1:18" ht="30.75" customHeight="1">
      <c r="A4" s="1002"/>
      <c r="B4" s="598"/>
      <c r="C4" s="600" t="s">
        <v>263</v>
      </c>
      <c r="D4" s="600" t="s">
        <v>264</v>
      </c>
      <c r="E4" s="600" t="s">
        <v>265</v>
      </c>
      <c r="F4" s="600" t="s">
        <v>266</v>
      </c>
      <c r="G4" s="600" t="s">
        <v>267</v>
      </c>
      <c r="H4" s="600" t="s">
        <v>389</v>
      </c>
      <c r="I4" s="182"/>
      <c r="J4" s="600" t="s">
        <v>263</v>
      </c>
      <c r="K4" s="600" t="s">
        <v>264</v>
      </c>
      <c r="L4" s="600" t="s">
        <v>265</v>
      </c>
      <c r="M4" s="600" t="s">
        <v>266</v>
      </c>
      <c r="N4" s="600" t="s">
        <v>267</v>
      </c>
      <c r="O4" s="600" t="s">
        <v>379</v>
      </c>
      <c r="P4" s="47"/>
      <c r="Q4" s="1005"/>
      <c r="R4" s="1025"/>
    </row>
    <row r="5" spans="1:18">
      <c r="A5" s="127" t="s">
        <v>204</v>
      </c>
      <c r="B5" s="479"/>
      <c r="C5" s="48">
        <v>0</v>
      </c>
      <c r="D5" s="48">
        <v>3</v>
      </c>
      <c r="E5" s="48">
        <v>6</v>
      </c>
      <c r="F5" s="48">
        <v>7</v>
      </c>
      <c r="G5" s="48">
        <v>1</v>
      </c>
      <c r="H5" s="48">
        <v>17</v>
      </c>
      <c r="I5" s="48"/>
      <c r="J5" s="48">
        <v>0</v>
      </c>
      <c r="K5" s="48">
        <v>0</v>
      </c>
      <c r="L5" s="48">
        <v>4</v>
      </c>
      <c r="M5" s="48">
        <v>1</v>
      </c>
      <c r="N5" s="48">
        <v>1</v>
      </c>
      <c r="O5" s="48">
        <v>6</v>
      </c>
      <c r="P5" s="47"/>
      <c r="Q5" s="48">
        <v>23</v>
      </c>
      <c r="R5" s="179">
        <v>3.116531165311653</v>
      </c>
    </row>
    <row r="6" spans="1:18">
      <c r="A6" s="127" t="s">
        <v>205</v>
      </c>
      <c r="B6" s="479"/>
      <c r="C6" s="48">
        <v>0</v>
      </c>
      <c r="D6" s="48">
        <v>0</v>
      </c>
      <c r="E6" s="48">
        <v>1</v>
      </c>
      <c r="F6" s="48">
        <v>4</v>
      </c>
      <c r="G6" s="48">
        <v>1</v>
      </c>
      <c r="H6" s="48">
        <v>6</v>
      </c>
      <c r="I6" s="48"/>
      <c r="J6" s="48">
        <v>0</v>
      </c>
      <c r="K6" s="48">
        <v>0</v>
      </c>
      <c r="L6" s="48">
        <v>0</v>
      </c>
      <c r="M6" s="48">
        <v>0</v>
      </c>
      <c r="N6" s="48">
        <v>0</v>
      </c>
      <c r="O6" s="48">
        <v>0</v>
      </c>
      <c r="P6" s="48"/>
      <c r="Q6" s="48">
        <v>6</v>
      </c>
      <c r="R6" s="179">
        <v>0.81300813008130091</v>
      </c>
    </row>
    <row r="7" spans="1:18">
      <c r="A7" s="127" t="s">
        <v>217</v>
      </c>
      <c r="B7" s="479"/>
      <c r="C7" s="48">
        <v>2</v>
      </c>
      <c r="D7" s="48">
        <v>6</v>
      </c>
      <c r="E7" s="48">
        <v>13</v>
      </c>
      <c r="F7" s="48">
        <v>9</v>
      </c>
      <c r="G7" s="48">
        <v>6</v>
      </c>
      <c r="H7" s="48">
        <v>36</v>
      </c>
      <c r="I7" s="48"/>
      <c r="J7" s="48">
        <v>0</v>
      </c>
      <c r="K7" s="48">
        <v>1</v>
      </c>
      <c r="L7" s="48">
        <v>0</v>
      </c>
      <c r="M7" s="48">
        <v>0</v>
      </c>
      <c r="N7" s="48">
        <v>0</v>
      </c>
      <c r="O7" s="48">
        <v>1</v>
      </c>
      <c r="P7" s="48"/>
      <c r="Q7" s="48">
        <v>37</v>
      </c>
      <c r="R7" s="179">
        <v>5.0135501355013554</v>
      </c>
    </row>
    <row r="8" spans="1:18">
      <c r="A8" s="127" t="s">
        <v>202</v>
      </c>
      <c r="B8" s="479"/>
      <c r="C8" s="48">
        <v>3</v>
      </c>
      <c r="D8" s="48">
        <v>3</v>
      </c>
      <c r="E8" s="48">
        <v>5</v>
      </c>
      <c r="F8" s="48">
        <v>7</v>
      </c>
      <c r="G8" s="48">
        <v>5</v>
      </c>
      <c r="H8" s="48">
        <v>23</v>
      </c>
      <c r="I8" s="48"/>
      <c r="J8" s="48">
        <v>1</v>
      </c>
      <c r="K8" s="48">
        <v>2</v>
      </c>
      <c r="L8" s="48">
        <v>0</v>
      </c>
      <c r="M8" s="48">
        <v>2</v>
      </c>
      <c r="N8" s="48">
        <v>0</v>
      </c>
      <c r="O8" s="48">
        <v>5</v>
      </c>
      <c r="P8" s="47"/>
      <c r="Q8" s="48">
        <v>28</v>
      </c>
      <c r="R8" s="179">
        <v>3.7940379403794036</v>
      </c>
    </row>
    <row r="9" spans="1:18">
      <c r="A9" s="127" t="s">
        <v>213</v>
      </c>
      <c r="B9" s="479"/>
      <c r="C9" s="48">
        <v>1</v>
      </c>
      <c r="D9" s="48">
        <v>2</v>
      </c>
      <c r="E9" s="48">
        <v>8</v>
      </c>
      <c r="F9" s="48">
        <v>8</v>
      </c>
      <c r="G9" s="48">
        <v>0</v>
      </c>
      <c r="H9" s="48">
        <v>19</v>
      </c>
      <c r="I9" s="48"/>
      <c r="J9" s="48">
        <v>0</v>
      </c>
      <c r="K9" s="48">
        <v>2</v>
      </c>
      <c r="L9" s="48">
        <v>2</v>
      </c>
      <c r="M9" s="48">
        <v>1</v>
      </c>
      <c r="N9" s="48">
        <v>0</v>
      </c>
      <c r="O9" s="48">
        <v>5</v>
      </c>
      <c r="P9" s="48"/>
      <c r="Q9" s="48">
        <v>24</v>
      </c>
      <c r="R9" s="179">
        <v>3.2520325203252036</v>
      </c>
    </row>
    <row r="10" spans="1:18">
      <c r="A10" s="127" t="s">
        <v>232</v>
      </c>
      <c r="B10" s="479"/>
      <c r="C10" s="48">
        <v>0</v>
      </c>
      <c r="D10" s="48">
        <v>2</v>
      </c>
      <c r="E10" s="48">
        <v>7</v>
      </c>
      <c r="F10" s="48">
        <v>9</v>
      </c>
      <c r="G10" s="48">
        <v>1</v>
      </c>
      <c r="H10" s="48">
        <v>19</v>
      </c>
      <c r="I10" s="48"/>
      <c r="J10" s="48">
        <v>0</v>
      </c>
      <c r="K10" s="48">
        <v>0</v>
      </c>
      <c r="L10" s="48">
        <v>3</v>
      </c>
      <c r="M10" s="48">
        <v>0</v>
      </c>
      <c r="N10" s="48">
        <v>0</v>
      </c>
      <c r="O10" s="48">
        <v>3</v>
      </c>
      <c r="P10" s="48"/>
      <c r="Q10" s="48">
        <v>22</v>
      </c>
      <c r="R10" s="179">
        <v>2.9810298102981028</v>
      </c>
    </row>
    <row r="11" spans="1:18">
      <c r="A11" s="127" t="s">
        <v>555</v>
      </c>
      <c r="B11" s="479"/>
      <c r="C11" s="48">
        <v>0</v>
      </c>
      <c r="D11" s="48">
        <v>3</v>
      </c>
      <c r="E11" s="48">
        <v>6</v>
      </c>
      <c r="F11" s="48">
        <v>5</v>
      </c>
      <c r="G11" s="48">
        <v>0</v>
      </c>
      <c r="H11" s="48">
        <v>14</v>
      </c>
      <c r="I11" s="48"/>
      <c r="J11" s="48">
        <v>0</v>
      </c>
      <c r="K11" s="48">
        <v>3</v>
      </c>
      <c r="L11" s="48">
        <v>3</v>
      </c>
      <c r="M11" s="48">
        <v>2</v>
      </c>
      <c r="N11" s="48">
        <v>0</v>
      </c>
      <c r="O11" s="48">
        <v>8</v>
      </c>
      <c r="P11" s="47"/>
      <c r="Q11" s="48">
        <v>22</v>
      </c>
      <c r="R11" s="179">
        <v>2.9810298102981028</v>
      </c>
    </row>
    <row r="12" spans="1:18">
      <c r="A12" s="127" t="s">
        <v>206</v>
      </c>
      <c r="B12" s="479"/>
      <c r="C12" s="48">
        <v>3</v>
      </c>
      <c r="D12" s="48">
        <v>8</v>
      </c>
      <c r="E12" s="48">
        <v>7</v>
      </c>
      <c r="F12" s="48">
        <v>4</v>
      </c>
      <c r="G12" s="48">
        <v>3</v>
      </c>
      <c r="H12" s="48">
        <v>25</v>
      </c>
      <c r="I12" s="48"/>
      <c r="J12" s="48">
        <v>0</v>
      </c>
      <c r="K12" s="48">
        <v>6</v>
      </c>
      <c r="L12" s="48">
        <v>9</v>
      </c>
      <c r="M12" s="48">
        <v>4</v>
      </c>
      <c r="N12" s="48">
        <v>4</v>
      </c>
      <c r="O12" s="48">
        <v>23</v>
      </c>
      <c r="P12" s="48"/>
      <c r="Q12" s="48">
        <v>48</v>
      </c>
      <c r="R12" s="179">
        <v>6.5040650406504072</v>
      </c>
    </row>
    <row r="13" spans="1:18">
      <c r="A13" s="127" t="s">
        <v>207</v>
      </c>
      <c r="B13" s="479"/>
      <c r="C13" s="48">
        <v>0</v>
      </c>
      <c r="D13" s="48">
        <v>2</v>
      </c>
      <c r="E13" s="48">
        <v>8</v>
      </c>
      <c r="F13" s="48">
        <v>9</v>
      </c>
      <c r="G13" s="48">
        <v>3</v>
      </c>
      <c r="H13" s="48">
        <v>22</v>
      </c>
      <c r="I13" s="48"/>
      <c r="J13" s="48">
        <v>1</v>
      </c>
      <c r="K13" s="48">
        <v>6</v>
      </c>
      <c r="L13" s="48">
        <v>9</v>
      </c>
      <c r="M13" s="48">
        <v>11</v>
      </c>
      <c r="N13" s="48">
        <v>7</v>
      </c>
      <c r="O13" s="48">
        <v>34</v>
      </c>
      <c r="P13" s="48"/>
      <c r="Q13" s="48">
        <v>56</v>
      </c>
      <c r="R13" s="179">
        <v>7.5880758807588071</v>
      </c>
    </row>
    <row r="14" spans="1:18">
      <c r="A14" s="127" t="s">
        <v>216</v>
      </c>
      <c r="B14" s="479"/>
      <c r="C14" s="48">
        <v>0</v>
      </c>
      <c r="D14" s="48">
        <v>3</v>
      </c>
      <c r="E14" s="48">
        <v>14</v>
      </c>
      <c r="F14" s="48">
        <v>21</v>
      </c>
      <c r="G14" s="48">
        <v>12</v>
      </c>
      <c r="H14" s="48">
        <v>50</v>
      </c>
      <c r="I14" s="48"/>
      <c r="J14" s="48">
        <v>2</v>
      </c>
      <c r="K14" s="48">
        <v>2</v>
      </c>
      <c r="L14" s="48">
        <v>14</v>
      </c>
      <c r="M14" s="48">
        <v>3</v>
      </c>
      <c r="N14" s="48">
        <v>7</v>
      </c>
      <c r="O14" s="48">
        <v>28</v>
      </c>
      <c r="P14" s="48"/>
      <c r="Q14" s="48">
        <v>78</v>
      </c>
      <c r="R14" s="179">
        <v>10.569105691056912</v>
      </c>
    </row>
    <row r="15" spans="1:18">
      <c r="A15" s="127" t="s">
        <v>214</v>
      </c>
      <c r="B15" s="479"/>
      <c r="C15" s="48">
        <v>0</v>
      </c>
      <c r="D15" s="48">
        <v>2</v>
      </c>
      <c r="E15" s="48">
        <v>3</v>
      </c>
      <c r="F15" s="48">
        <v>1</v>
      </c>
      <c r="G15" s="48">
        <v>0</v>
      </c>
      <c r="H15" s="48">
        <v>6</v>
      </c>
      <c r="I15" s="48"/>
      <c r="J15" s="48">
        <v>0</v>
      </c>
      <c r="K15" s="48">
        <v>0</v>
      </c>
      <c r="L15" s="48">
        <v>0</v>
      </c>
      <c r="M15" s="48">
        <v>0</v>
      </c>
      <c r="N15" s="48">
        <v>1</v>
      </c>
      <c r="O15" s="48">
        <v>1</v>
      </c>
      <c r="P15" s="48"/>
      <c r="Q15" s="48">
        <v>7</v>
      </c>
      <c r="R15" s="179">
        <v>0.94850948509485089</v>
      </c>
    </row>
    <row r="16" spans="1:18">
      <c r="A16" s="127" t="s">
        <v>208</v>
      </c>
      <c r="B16" s="479"/>
      <c r="C16" s="48">
        <v>2</v>
      </c>
      <c r="D16" s="48">
        <v>8</v>
      </c>
      <c r="E16" s="48">
        <v>13</v>
      </c>
      <c r="F16" s="48">
        <v>11</v>
      </c>
      <c r="G16" s="48">
        <v>7</v>
      </c>
      <c r="H16" s="48">
        <v>41</v>
      </c>
      <c r="I16" s="48"/>
      <c r="J16" s="48">
        <v>0</v>
      </c>
      <c r="K16" s="48">
        <v>0</v>
      </c>
      <c r="L16" s="48">
        <v>1</v>
      </c>
      <c r="M16" s="48">
        <v>3</v>
      </c>
      <c r="N16" s="48">
        <v>3</v>
      </c>
      <c r="O16" s="48">
        <v>7</v>
      </c>
      <c r="P16" s="48"/>
      <c r="Q16" s="48">
        <v>48</v>
      </c>
      <c r="R16" s="179">
        <v>6.5040650406504072</v>
      </c>
    </row>
    <row r="17" spans="1:18">
      <c r="A17" s="127" t="s">
        <v>212</v>
      </c>
      <c r="B17" s="479"/>
      <c r="C17" s="48">
        <v>0</v>
      </c>
      <c r="D17" s="48">
        <v>1</v>
      </c>
      <c r="E17" s="48">
        <v>4</v>
      </c>
      <c r="F17" s="48">
        <v>5</v>
      </c>
      <c r="G17" s="48">
        <v>6</v>
      </c>
      <c r="H17" s="48">
        <v>16</v>
      </c>
      <c r="I17" s="48"/>
      <c r="J17" s="48">
        <v>0</v>
      </c>
      <c r="K17" s="48">
        <v>1</v>
      </c>
      <c r="L17" s="48">
        <v>4</v>
      </c>
      <c r="M17" s="48">
        <v>1</v>
      </c>
      <c r="N17" s="48">
        <v>1</v>
      </c>
      <c r="O17" s="48">
        <v>7</v>
      </c>
      <c r="P17" s="48"/>
      <c r="Q17" s="48">
        <v>23</v>
      </c>
      <c r="R17" s="179">
        <v>3.116531165311653</v>
      </c>
    </row>
    <row r="18" spans="1:18">
      <c r="A18" s="127" t="s">
        <v>219</v>
      </c>
      <c r="B18" s="479"/>
      <c r="C18" s="48">
        <v>0</v>
      </c>
      <c r="D18" s="48">
        <v>2</v>
      </c>
      <c r="E18" s="48">
        <v>9</v>
      </c>
      <c r="F18" s="48">
        <v>10</v>
      </c>
      <c r="G18" s="48">
        <v>2</v>
      </c>
      <c r="H18" s="48">
        <v>23</v>
      </c>
      <c r="I18" s="48"/>
      <c r="J18" s="48">
        <v>0</v>
      </c>
      <c r="K18" s="48">
        <v>1</v>
      </c>
      <c r="L18" s="48">
        <v>2</v>
      </c>
      <c r="M18" s="48">
        <v>1</v>
      </c>
      <c r="N18" s="48">
        <v>10</v>
      </c>
      <c r="O18" s="48">
        <v>14</v>
      </c>
      <c r="P18" s="48"/>
      <c r="Q18" s="48">
        <v>37</v>
      </c>
      <c r="R18" s="179">
        <v>5.0135501355013554</v>
      </c>
    </row>
    <row r="19" spans="1:18">
      <c r="A19" s="127" t="s">
        <v>209</v>
      </c>
      <c r="B19" s="479"/>
      <c r="C19" s="48">
        <v>2</v>
      </c>
      <c r="D19" s="48">
        <v>7</v>
      </c>
      <c r="E19" s="48">
        <v>10</v>
      </c>
      <c r="F19" s="48">
        <v>11</v>
      </c>
      <c r="G19" s="48">
        <v>15</v>
      </c>
      <c r="H19" s="48">
        <v>45</v>
      </c>
      <c r="I19" s="48"/>
      <c r="J19" s="48">
        <v>0</v>
      </c>
      <c r="K19" s="48">
        <v>4</v>
      </c>
      <c r="L19" s="48">
        <v>13</v>
      </c>
      <c r="M19" s="48">
        <v>3</v>
      </c>
      <c r="N19" s="48">
        <v>2</v>
      </c>
      <c r="O19" s="48">
        <v>22</v>
      </c>
      <c r="P19" s="48"/>
      <c r="Q19" s="48">
        <v>67</v>
      </c>
      <c r="R19" s="179">
        <v>9.0785907859078581</v>
      </c>
    </row>
    <row r="20" spans="1:18">
      <c r="A20" s="127" t="s">
        <v>215</v>
      </c>
      <c r="B20" s="479"/>
      <c r="C20" s="48">
        <v>2</v>
      </c>
      <c r="D20" s="48">
        <v>1</v>
      </c>
      <c r="E20" s="48">
        <v>2</v>
      </c>
      <c r="F20" s="48">
        <v>1</v>
      </c>
      <c r="G20" s="48">
        <v>3</v>
      </c>
      <c r="H20" s="48">
        <v>9</v>
      </c>
      <c r="I20" s="48"/>
      <c r="J20" s="48">
        <v>0</v>
      </c>
      <c r="K20" s="48">
        <v>2</v>
      </c>
      <c r="L20" s="48">
        <v>0</v>
      </c>
      <c r="M20" s="48">
        <v>0</v>
      </c>
      <c r="N20" s="48">
        <v>0</v>
      </c>
      <c r="O20" s="48">
        <v>2</v>
      </c>
      <c r="P20" s="48"/>
      <c r="Q20" s="48">
        <v>11</v>
      </c>
      <c r="R20" s="179">
        <v>1.4905149051490514</v>
      </c>
    </row>
    <row r="21" spans="1:18">
      <c r="A21" s="127" t="s">
        <v>218</v>
      </c>
      <c r="B21" s="479"/>
      <c r="C21" s="48">
        <v>0</v>
      </c>
      <c r="D21" s="48">
        <v>3</v>
      </c>
      <c r="E21" s="48">
        <v>5</v>
      </c>
      <c r="F21" s="48">
        <v>6</v>
      </c>
      <c r="G21" s="48">
        <v>3</v>
      </c>
      <c r="H21" s="48">
        <v>17</v>
      </c>
      <c r="I21" s="48"/>
      <c r="J21" s="48">
        <v>0</v>
      </c>
      <c r="K21" s="48">
        <v>0</v>
      </c>
      <c r="L21" s="48">
        <v>1</v>
      </c>
      <c r="M21" s="48">
        <v>2</v>
      </c>
      <c r="N21" s="48">
        <v>0</v>
      </c>
      <c r="O21" s="48">
        <v>3</v>
      </c>
      <c r="P21" s="48"/>
      <c r="Q21" s="48">
        <v>20</v>
      </c>
      <c r="R21" s="179">
        <v>2.7100271002710028</v>
      </c>
    </row>
    <row r="22" spans="1:18">
      <c r="A22" s="127" t="s">
        <v>203</v>
      </c>
      <c r="B22" s="479"/>
      <c r="C22" s="48">
        <v>2</v>
      </c>
      <c r="D22" s="48">
        <v>1</v>
      </c>
      <c r="E22" s="48">
        <v>9</v>
      </c>
      <c r="F22" s="48">
        <v>16</v>
      </c>
      <c r="G22" s="48">
        <v>18</v>
      </c>
      <c r="H22" s="48">
        <v>46</v>
      </c>
      <c r="I22" s="48"/>
      <c r="J22" s="48">
        <v>0</v>
      </c>
      <c r="K22" s="48">
        <v>1</v>
      </c>
      <c r="L22" s="48">
        <v>0</v>
      </c>
      <c r="M22" s="48">
        <v>2</v>
      </c>
      <c r="N22" s="48">
        <v>4</v>
      </c>
      <c r="O22" s="48">
        <v>7</v>
      </c>
      <c r="P22" s="47"/>
      <c r="Q22" s="48">
        <v>53</v>
      </c>
      <c r="R22" s="179">
        <v>7.1815718157181578</v>
      </c>
    </row>
    <row r="23" spans="1:18">
      <c r="A23" s="127" t="s">
        <v>211</v>
      </c>
      <c r="B23" s="479"/>
      <c r="C23" s="48">
        <v>0</v>
      </c>
      <c r="D23" s="48">
        <v>6</v>
      </c>
      <c r="E23" s="48">
        <v>11</v>
      </c>
      <c r="F23" s="48">
        <v>13</v>
      </c>
      <c r="G23" s="48">
        <v>3</v>
      </c>
      <c r="H23" s="48">
        <v>33</v>
      </c>
      <c r="I23" s="48"/>
      <c r="J23" s="48">
        <v>1</v>
      </c>
      <c r="K23" s="48">
        <v>2</v>
      </c>
      <c r="L23" s="48">
        <v>2</v>
      </c>
      <c r="M23" s="48">
        <v>5</v>
      </c>
      <c r="N23" s="48">
        <v>6</v>
      </c>
      <c r="O23" s="48">
        <v>16</v>
      </c>
      <c r="P23" s="48"/>
      <c r="Q23" s="48">
        <v>49</v>
      </c>
      <c r="R23" s="179">
        <v>6.639566395663957</v>
      </c>
    </row>
    <row r="24" spans="1:18">
      <c r="A24" s="127" t="s">
        <v>210</v>
      </c>
      <c r="B24" s="479"/>
      <c r="C24" s="48">
        <v>0</v>
      </c>
      <c r="D24" s="48">
        <v>2</v>
      </c>
      <c r="E24" s="48">
        <v>15</v>
      </c>
      <c r="F24" s="48">
        <v>13</v>
      </c>
      <c r="G24" s="48">
        <v>5</v>
      </c>
      <c r="H24" s="48">
        <v>35</v>
      </c>
      <c r="I24" s="48"/>
      <c r="J24" s="48">
        <v>0</v>
      </c>
      <c r="K24" s="48">
        <v>1</v>
      </c>
      <c r="L24" s="48">
        <v>3</v>
      </c>
      <c r="M24" s="48">
        <v>2</v>
      </c>
      <c r="N24" s="48">
        <v>1</v>
      </c>
      <c r="O24" s="48">
        <v>7</v>
      </c>
      <c r="P24" s="48"/>
      <c r="Q24" s="48">
        <v>42</v>
      </c>
      <c r="R24" s="179">
        <v>5.6910569105691051</v>
      </c>
    </row>
    <row r="25" spans="1:18">
      <c r="A25" s="127" t="s">
        <v>201</v>
      </c>
      <c r="B25" s="479"/>
      <c r="C25" s="48">
        <v>0</v>
      </c>
      <c r="D25" s="48">
        <v>5</v>
      </c>
      <c r="E25" s="48">
        <v>12</v>
      </c>
      <c r="F25" s="48">
        <v>8</v>
      </c>
      <c r="G25" s="48">
        <v>7</v>
      </c>
      <c r="H25" s="48">
        <v>32</v>
      </c>
      <c r="I25" s="47"/>
      <c r="J25" s="48">
        <v>0</v>
      </c>
      <c r="K25" s="48">
        <v>0</v>
      </c>
      <c r="L25" s="48">
        <v>5</v>
      </c>
      <c r="M25" s="48">
        <v>0</v>
      </c>
      <c r="N25" s="48">
        <v>0</v>
      </c>
      <c r="O25" s="48">
        <v>5</v>
      </c>
      <c r="P25" s="47"/>
      <c r="Q25" s="48">
        <v>37</v>
      </c>
      <c r="R25" s="179">
        <v>5.0135501355013554</v>
      </c>
    </row>
    <row r="26" spans="1:18">
      <c r="A26" s="128" t="s">
        <v>5</v>
      </c>
      <c r="B26" s="128"/>
      <c r="C26" s="369">
        <v>17</v>
      </c>
      <c r="D26" s="369">
        <v>70</v>
      </c>
      <c r="E26" s="369">
        <v>168</v>
      </c>
      <c r="F26" s="369">
        <v>178</v>
      </c>
      <c r="G26" s="369">
        <v>101</v>
      </c>
      <c r="H26" s="369">
        <v>534</v>
      </c>
      <c r="I26" s="369"/>
      <c r="J26" s="369">
        <v>5</v>
      </c>
      <c r="K26" s="369">
        <v>34</v>
      </c>
      <c r="L26" s="369">
        <v>75</v>
      </c>
      <c r="M26" s="369">
        <v>43</v>
      </c>
      <c r="N26" s="369">
        <v>47</v>
      </c>
      <c r="O26" s="369">
        <v>204</v>
      </c>
      <c r="P26" s="369"/>
      <c r="Q26" s="369">
        <v>738</v>
      </c>
      <c r="R26" s="882">
        <v>100</v>
      </c>
    </row>
    <row r="27" spans="1:18">
      <c r="A27" s="41"/>
      <c r="B27" s="46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179"/>
    </row>
  </sheetData>
  <sortState ref="A8:R28">
    <sortCondition ref="A8:A28"/>
  </sortState>
  <mergeCells count="5">
    <mergeCell ref="C3:H3"/>
    <mergeCell ref="J3:O3"/>
    <mergeCell ref="Q3:Q4"/>
    <mergeCell ref="R3:R4"/>
    <mergeCell ref="A3:A4"/>
  </mergeCells>
  <printOptions horizontalCentered="1" verticalCentered="1"/>
  <pageMargins left="0.7" right="0.7" top="0.75" bottom="0.75" header="0.3" footer="0.3"/>
  <pageSetup paperSize="9" orientation="landscape" r:id="rId1"/>
  <headerFooter>
    <oddFooter>&amp;R&amp;P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zoomScaleNormal="100" workbookViewId="0">
      <selection activeCell="F30" sqref="F30"/>
    </sheetView>
  </sheetViews>
  <sheetFormatPr defaultRowHeight="15"/>
  <cols>
    <col min="1" max="1" width="35.5703125" customWidth="1"/>
    <col min="2" max="2" width="12.5703125" style="10" customWidth="1"/>
    <col min="3" max="3" width="16.28515625" style="10" customWidth="1"/>
    <col min="4" max="4" width="11.42578125" style="10" customWidth="1"/>
  </cols>
  <sheetData>
    <row r="1" spans="1:4">
      <c r="A1" s="312" t="s">
        <v>473</v>
      </c>
    </row>
    <row r="2" spans="1:4">
      <c r="A2" s="883"/>
    </row>
    <row r="3" spans="1:4" s="149" customFormat="1">
      <c r="A3" s="207" t="s">
        <v>310</v>
      </c>
      <c r="B3" s="206" t="s">
        <v>35</v>
      </c>
      <c r="C3" s="210" t="s">
        <v>12</v>
      </c>
      <c r="D3" s="168"/>
    </row>
    <row r="4" spans="1:4">
      <c r="A4" s="208" t="s">
        <v>308</v>
      </c>
      <c r="B4" s="205">
        <v>17</v>
      </c>
      <c r="C4" s="929">
        <f>+B4/19*100</f>
        <v>89.473684210526315</v>
      </c>
      <c r="D4" s="161"/>
    </row>
    <row r="5" spans="1:4" ht="15" customHeight="1">
      <c r="A5" s="209" t="s">
        <v>309</v>
      </c>
      <c r="B5" s="205">
        <v>2</v>
      </c>
      <c r="C5" s="929">
        <f>+B5/19*100</f>
        <v>10.526315789473683</v>
      </c>
      <c r="D5" s="161"/>
    </row>
    <row r="6" spans="1:4">
      <c r="A6" s="211" t="s">
        <v>478</v>
      </c>
      <c r="B6" s="212">
        <v>19</v>
      </c>
      <c r="C6" s="930">
        <f>+B6/19*100</f>
        <v>100</v>
      </c>
      <c r="D6" s="161"/>
    </row>
    <row r="7" spans="1:4" ht="22.5" customHeight="1">
      <c r="A7" s="884" t="s">
        <v>472</v>
      </c>
      <c r="B7" s="885"/>
      <c r="C7" s="886"/>
      <c r="D7" s="14"/>
    </row>
    <row r="8" spans="1:4">
      <c r="A8" s="27"/>
      <c r="B8" s="5"/>
      <c r="C8" s="6"/>
      <c r="D8" s="14"/>
    </row>
  </sheetData>
  <sortState ref="A16:C18">
    <sortCondition descending="1" ref="C16:C18"/>
  </sortState>
  <printOptions horizontalCentered="1" verticalCentered="1"/>
  <pageMargins left="0.7" right="0.7" top="0.75" bottom="0.75" header="0.3" footer="0.3"/>
  <pageSetup paperSize="9" orientation="landscape" r:id="rId1"/>
  <headerFooter>
    <oddFooter>&amp;R&amp;P</oddFooter>
  </headerFooter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zoomScaleNormal="100" workbookViewId="0">
      <selection activeCell="F30" sqref="F30"/>
    </sheetView>
  </sheetViews>
  <sheetFormatPr defaultRowHeight="15"/>
  <cols>
    <col min="1" max="1" width="27.28515625" customWidth="1"/>
    <col min="2" max="2" width="13.28515625" customWidth="1"/>
    <col min="3" max="3" width="13.140625" customWidth="1"/>
    <col min="4" max="4" width="14.85546875" customWidth="1"/>
    <col min="5" max="5" width="20.85546875" customWidth="1"/>
  </cols>
  <sheetData>
    <row r="1" spans="1:8" s="149" customFormat="1">
      <c r="A1" s="563" t="s">
        <v>816</v>
      </c>
      <c r="B1" s="284"/>
      <c r="C1" s="284"/>
      <c r="D1" s="284"/>
      <c r="E1" s="284"/>
      <c r="F1" s="74"/>
      <c r="G1" s="74"/>
      <c r="H1" s="74"/>
    </row>
    <row r="2" spans="1:8" s="149" customFormat="1">
      <c r="A2" s="563" t="s">
        <v>745</v>
      </c>
      <c r="B2" s="284"/>
      <c r="C2" s="284"/>
      <c r="D2" s="284"/>
      <c r="E2" s="284"/>
      <c r="F2" s="74"/>
      <c r="G2" s="74"/>
      <c r="H2" s="74"/>
    </row>
    <row r="3" spans="1:8" s="149" customFormat="1">
      <c r="A3" s="319"/>
      <c r="B3" s="284"/>
      <c r="C3" s="284"/>
      <c r="D3" s="284"/>
      <c r="E3" s="284"/>
      <c r="F3" s="74"/>
      <c r="G3" s="74"/>
      <c r="H3" s="74"/>
    </row>
    <row r="4" spans="1:8">
      <c r="A4" s="981" t="s">
        <v>222</v>
      </c>
      <c r="B4" s="221"/>
      <c r="C4" s="221" t="s">
        <v>391</v>
      </c>
      <c r="D4" s="221"/>
      <c r="E4" s="221"/>
      <c r="F4" s="41"/>
      <c r="G4" s="41"/>
      <c r="H4" s="41"/>
    </row>
    <row r="5" spans="1:8" ht="26.25">
      <c r="A5" s="982"/>
      <c r="B5" s="236" t="s">
        <v>5</v>
      </c>
      <c r="C5" s="236" t="s">
        <v>813</v>
      </c>
      <c r="D5" s="236" t="s">
        <v>814</v>
      </c>
      <c r="E5" s="474" t="s">
        <v>815</v>
      </c>
      <c r="F5" s="41"/>
      <c r="G5" s="41"/>
      <c r="H5" s="41"/>
    </row>
    <row r="6" spans="1:8">
      <c r="A6" s="215" t="s">
        <v>204</v>
      </c>
      <c r="B6" s="233">
        <v>23</v>
      </c>
      <c r="C6" s="233">
        <v>17</v>
      </c>
      <c r="D6" s="233">
        <v>6</v>
      </c>
      <c r="E6" s="529">
        <f>+D6/204*100</f>
        <v>2.9411764705882351</v>
      </c>
      <c r="F6" s="41"/>
      <c r="G6" s="41"/>
      <c r="H6" s="41"/>
    </row>
    <row r="7" spans="1:8">
      <c r="A7" s="215" t="s">
        <v>205</v>
      </c>
      <c r="B7" s="233">
        <v>6</v>
      </c>
      <c r="C7" s="233">
        <v>6</v>
      </c>
      <c r="D7" s="233">
        <v>0</v>
      </c>
      <c r="E7" s="529">
        <f t="shared" ref="E7:E27" si="0">+D7/204*100</f>
        <v>0</v>
      </c>
      <c r="F7" s="41"/>
      <c r="G7" s="41"/>
      <c r="H7" s="41"/>
    </row>
    <row r="8" spans="1:8">
      <c r="A8" s="215" t="s">
        <v>217</v>
      </c>
      <c r="B8" s="233">
        <v>37</v>
      </c>
      <c r="C8" s="233">
        <v>36</v>
      </c>
      <c r="D8" s="233">
        <v>1</v>
      </c>
      <c r="E8" s="529">
        <f t="shared" si="0"/>
        <v>0.49019607843137253</v>
      </c>
      <c r="F8" s="41"/>
      <c r="G8" s="41"/>
      <c r="H8" s="41"/>
    </row>
    <row r="9" spans="1:8">
      <c r="A9" s="215" t="s">
        <v>202</v>
      </c>
      <c r="B9" s="233">
        <v>28</v>
      </c>
      <c r="C9" s="233">
        <v>23</v>
      </c>
      <c r="D9" s="233">
        <v>5</v>
      </c>
      <c r="E9" s="529">
        <f t="shared" si="0"/>
        <v>2.4509803921568629</v>
      </c>
      <c r="F9" s="41"/>
      <c r="G9" s="41"/>
      <c r="H9" s="41"/>
    </row>
    <row r="10" spans="1:8">
      <c r="A10" s="215" t="s">
        <v>213</v>
      </c>
      <c r="B10" s="233">
        <v>24</v>
      </c>
      <c r="C10" s="233">
        <v>19</v>
      </c>
      <c r="D10" s="233">
        <v>5</v>
      </c>
      <c r="E10" s="529">
        <f t="shared" si="0"/>
        <v>2.4509803921568629</v>
      </c>
      <c r="F10" s="41"/>
      <c r="G10" s="41"/>
      <c r="H10" s="41"/>
    </row>
    <row r="11" spans="1:8">
      <c r="A11" s="215" t="s">
        <v>232</v>
      </c>
      <c r="B11" s="233">
        <v>22</v>
      </c>
      <c r="C11" s="233">
        <v>19</v>
      </c>
      <c r="D11" s="233">
        <v>3</v>
      </c>
      <c r="E11" s="529">
        <f t="shared" si="0"/>
        <v>1.4705882352941175</v>
      </c>
      <c r="F11" s="41"/>
      <c r="G11" s="41"/>
      <c r="H11" s="41"/>
    </row>
    <row r="12" spans="1:8">
      <c r="A12" s="215" t="s">
        <v>555</v>
      </c>
      <c r="B12" s="233">
        <v>22</v>
      </c>
      <c r="C12" s="233">
        <v>14</v>
      </c>
      <c r="D12" s="233">
        <v>8</v>
      </c>
      <c r="E12" s="529">
        <f t="shared" si="0"/>
        <v>3.9215686274509802</v>
      </c>
      <c r="F12" s="41"/>
      <c r="G12" s="41"/>
      <c r="H12" s="41"/>
    </row>
    <row r="13" spans="1:8">
      <c r="A13" s="215" t="s">
        <v>206</v>
      </c>
      <c r="B13" s="233">
        <v>48</v>
      </c>
      <c r="C13" s="233">
        <v>25</v>
      </c>
      <c r="D13" s="233">
        <v>23</v>
      </c>
      <c r="E13" s="529">
        <f t="shared" si="0"/>
        <v>11.274509803921569</v>
      </c>
      <c r="F13" s="41"/>
      <c r="G13" s="41"/>
      <c r="H13" s="41"/>
    </row>
    <row r="14" spans="1:8">
      <c r="A14" s="215" t="s">
        <v>207</v>
      </c>
      <c r="B14" s="233">
        <v>56</v>
      </c>
      <c r="C14" s="233">
        <v>22</v>
      </c>
      <c r="D14" s="233">
        <v>34</v>
      </c>
      <c r="E14" s="529">
        <f t="shared" si="0"/>
        <v>16.666666666666664</v>
      </c>
      <c r="F14" s="41"/>
      <c r="G14" s="41"/>
      <c r="H14" s="41"/>
    </row>
    <row r="15" spans="1:8">
      <c r="A15" s="215" t="s">
        <v>216</v>
      </c>
      <c r="B15" s="233">
        <v>78</v>
      </c>
      <c r="C15" s="233">
        <v>50</v>
      </c>
      <c r="D15" s="233">
        <v>28</v>
      </c>
      <c r="E15" s="529">
        <f t="shared" si="0"/>
        <v>13.725490196078432</v>
      </c>
      <c r="F15" s="41"/>
      <c r="G15" s="41"/>
      <c r="H15" s="41"/>
    </row>
    <row r="16" spans="1:8">
      <c r="A16" s="215" t="s">
        <v>214</v>
      </c>
      <c r="B16" s="233">
        <v>7</v>
      </c>
      <c r="C16" s="233">
        <v>6</v>
      </c>
      <c r="D16" s="233">
        <v>1</v>
      </c>
      <c r="E16" s="529">
        <f t="shared" si="0"/>
        <v>0.49019607843137253</v>
      </c>
      <c r="F16" s="41"/>
      <c r="G16" s="41"/>
      <c r="H16" s="41"/>
    </row>
    <row r="17" spans="1:8">
      <c r="A17" s="215" t="s">
        <v>208</v>
      </c>
      <c r="B17" s="233">
        <v>48</v>
      </c>
      <c r="C17" s="233">
        <v>41</v>
      </c>
      <c r="D17" s="233">
        <v>7</v>
      </c>
      <c r="E17" s="529">
        <f t="shared" si="0"/>
        <v>3.4313725490196081</v>
      </c>
      <c r="F17" s="41"/>
      <c r="G17" s="41"/>
      <c r="H17" s="41"/>
    </row>
    <row r="18" spans="1:8">
      <c r="A18" s="215" t="s">
        <v>212</v>
      </c>
      <c r="B18" s="233">
        <v>23</v>
      </c>
      <c r="C18" s="233">
        <v>16</v>
      </c>
      <c r="D18" s="233">
        <v>7</v>
      </c>
      <c r="E18" s="529">
        <f t="shared" si="0"/>
        <v>3.4313725490196081</v>
      </c>
      <c r="F18" s="41"/>
      <c r="G18" s="41"/>
      <c r="H18" s="41"/>
    </row>
    <row r="19" spans="1:8">
      <c r="A19" s="215" t="s">
        <v>219</v>
      </c>
      <c r="B19" s="233">
        <v>37</v>
      </c>
      <c r="C19" s="233">
        <v>23</v>
      </c>
      <c r="D19" s="233">
        <v>14</v>
      </c>
      <c r="E19" s="529">
        <f t="shared" si="0"/>
        <v>6.8627450980392162</v>
      </c>
      <c r="F19" s="41"/>
      <c r="G19" s="41"/>
      <c r="H19" s="41"/>
    </row>
    <row r="20" spans="1:8">
      <c r="A20" s="215" t="s">
        <v>209</v>
      </c>
      <c r="B20" s="233">
        <v>67</v>
      </c>
      <c r="C20" s="233">
        <v>45</v>
      </c>
      <c r="D20" s="233">
        <v>22</v>
      </c>
      <c r="E20" s="529">
        <f t="shared" si="0"/>
        <v>10.784313725490197</v>
      </c>
      <c r="F20" s="41"/>
      <c r="G20" s="41"/>
      <c r="H20" s="41"/>
    </row>
    <row r="21" spans="1:8">
      <c r="A21" s="215" t="s">
        <v>215</v>
      </c>
      <c r="B21" s="233">
        <v>11</v>
      </c>
      <c r="C21" s="233">
        <v>9</v>
      </c>
      <c r="D21" s="233">
        <v>2</v>
      </c>
      <c r="E21" s="529">
        <f t="shared" si="0"/>
        <v>0.98039215686274506</v>
      </c>
      <c r="F21" s="41"/>
      <c r="G21" s="41"/>
      <c r="H21" s="41"/>
    </row>
    <row r="22" spans="1:8">
      <c r="A22" s="215" t="s">
        <v>218</v>
      </c>
      <c r="B22" s="233">
        <v>20</v>
      </c>
      <c r="C22" s="233">
        <v>17</v>
      </c>
      <c r="D22" s="233">
        <v>3</v>
      </c>
      <c r="E22" s="529">
        <f t="shared" si="0"/>
        <v>1.4705882352941175</v>
      </c>
      <c r="F22" s="41"/>
      <c r="G22" s="41"/>
      <c r="H22" s="41"/>
    </row>
    <row r="23" spans="1:8">
      <c r="A23" s="215" t="s">
        <v>203</v>
      </c>
      <c r="B23" s="233">
        <v>53</v>
      </c>
      <c r="C23" s="233">
        <v>46</v>
      </c>
      <c r="D23" s="233">
        <v>7</v>
      </c>
      <c r="E23" s="529">
        <f t="shared" si="0"/>
        <v>3.4313725490196081</v>
      </c>
      <c r="F23" s="41"/>
      <c r="G23" s="41"/>
      <c r="H23" s="41"/>
    </row>
    <row r="24" spans="1:8">
      <c r="A24" s="215" t="s">
        <v>211</v>
      </c>
      <c r="B24" s="233">
        <v>49</v>
      </c>
      <c r="C24" s="233">
        <v>33</v>
      </c>
      <c r="D24" s="233">
        <v>16</v>
      </c>
      <c r="E24" s="529">
        <f t="shared" si="0"/>
        <v>7.8431372549019605</v>
      </c>
      <c r="F24" s="41"/>
      <c r="G24" s="41"/>
      <c r="H24" s="41"/>
    </row>
    <row r="25" spans="1:8">
      <c r="A25" s="215" t="s">
        <v>210</v>
      </c>
      <c r="B25" s="233">
        <v>42</v>
      </c>
      <c r="C25" s="233">
        <v>35</v>
      </c>
      <c r="D25" s="233">
        <v>7</v>
      </c>
      <c r="E25" s="529">
        <f t="shared" si="0"/>
        <v>3.4313725490196081</v>
      </c>
      <c r="F25" s="41"/>
      <c r="G25" s="41"/>
      <c r="H25" s="41"/>
    </row>
    <row r="26" spans="1:8">
      <c r="A26" s="215" t="s">
        <v>201</v>
      </c>
      <c r="B26" s="233">
        <v>37</v>
      </c>
      <c r="C26" s="233">
        <v>32</v>
      </c>
      <c r="D26" s="233">
        <v>5</v>
      </c>
      <c r="E26" s="529">
        <f t="shared" si="0"/>
        <v>2.4509803921568629</v>
      </c>
      <c r="F26" s="41"/>
      <c r="G26" s="41"/>
      <c r="H26" s="41"/>
    </row>
    <row r="27" spans="1:8">
      <c r="A27" s="320" t="s">
        <v>5</v>
      </c>
      <c r="B27" s="235">
        <v>738</v>
      </c>
      <c r="C27" s="235">
        <v>534</v>
      </c>
      <c r="D27" s="235">
        <v>204</v>
      </c>
      <c r="E27" s="530">
        <f t="shared" si="0"/>
        <v>100</v>
      </c>
      <c r="F27" s="41"/>
      <c r="G27" s="41"/>
      <c r="H27" s="41"/>
    </row>
    <row r="28" spans="1:8">
      <c r="A28" s="41"/>
      <c r="B28" s="41"/>
      <c r="C28" s="41"/>
      <c r="D28" s="41"/>
      <c r="E28" s="41"/>
      <c r="F28" s="41"/>
      <c r="G28" s="41"/>
      <c r="H28" s="41"/>
    </row>
  </sheetData>
  <mergeCells count="1">
    <mergeCell ref="A4:A5"/>
  </mergeCells>
  <printOptions horizontalCentered="1" verticalCentered="1"/>
  <pageMargins left="0.7" right="0.7" top="0.75" bottom="0.75" header="0.3" footer="0.3"/>
  <pageSetup paperSize="9" orientation="landscape" r:id="rId1"/>
  <headerFooter>
    <oddFooter>&amp;R&amp;P</oddFooter>
  </headerFooter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zoomScaleNormal="100" workbookViewId="0">
      <selection activeCell="F30" sqref="F30"/>
    </sheetView>
  </sheetViews>
  <sheetFormatPr defaultRowHeight="15"/>
  <cols>
    <col min="1" max="1" width="27.28515625" customWidth="1"/>
    <col min="2" max="2" width="13.85546875" customWidth="1"/>
    <col min="3" max="3" width="15.5703125" customWidth="1"/>
    <col min="4" max="4" width="14.28515625" customWidth="1"/>
    <col min="5" max="5" width="17.42578125" customWidth="1"/>
  </cols>
  <sheetData>
    <row r="1" spans="1:8" s="149" customFormat="1">
      <c r="A1" s="563" t="s">
        <v>811</v>
      </c>
      <c r="B1" s="284"/>
      <c r="C1" s="284"/>
      <c r="D1" s="284"/>
      <c r="E1" s="284"/>
      <c r="F1" s="74"/>
      <c r="G1" s="74"/>
      <c r="H1" s="74"/>
    </row>
    <row r="2" spans="1:8" s="149" customFormat="1">
      <c r="A2" s="563" t="s">
        <v>812</v>
      </c>
      <c r="B2" s="284"/>
      <c r="C2" s="284"/>
      <c r="D2" s="284"/>
      <c r="E2" s="284"/>
      <c r="F2" s="74"/>
      <c r="G2" s="74"/>
      <c r="H2" s="74"/>
    </row>
    <row r="3" spans="1:8" s="149" customFormat="1">
      <c r="A3" s="319"/>
      <c r="B3" s="284"/>
      <c r="C3" s="284"/>
      <c r="D3" s="284"/>
      <c r="E3" s="284"/>
      <c r="F3" s="74"/>
      <c r="G3" s="74"/>
      <c r="H3" s="74"/>
    </row>
    <row r="4" spans="1:8">
      <c r="A4" s="981" t="s">
        <v>222</v>
      </c>
      <c r="B4" s="1014" t="s">
        <v>817</v>
      </c>
      <c r="C4" s="1014"/>
      <c r="D4" s="1014"/>
      <c r="E4" s="1014"/>
      <c r="F4" s="41"/>
      <c r="G4" s="41"/>
      <c r="H4" s="41"/>
    </row>
    <row r="5" spans="1:8">
      <c r="A5" s="982"/>
      <c r="B5" s="236" t="s">
        <v>260</v>
      </c>
      <c r="C5" s="236" t="s">
        <v>261</v>
      </c>
      <c r="D5" s="236" t="s">
        <v>5</v>
      </c>
      <c r="E5" s="272" t="s">
        <v>268</v>
      </c>
      <c r="F5" s="41"/>
      <c r="G5" s="41"/>
      <c r="H5" s="41"/>
    </row>
    <row r="6" spans="1:8">
      <c r="A6" s="215" t="s">
        <v>204</v>
      </c>
      <c r="B6" s="233">
        <v>17</v>
      </c>
      <c r="C6" s="233">
        <v>6</v>
      </c>
      <c r="D6" s="233">
        <v>23</v>
      </c>
      <c r="E6" s="529">
        <f t="shared" ref="E6:E26" si="0">+C6/D6*100</f>
        <v>26.086956521739129</v>
      </c>
      <c r="F6" s="41"/>
      <c r="G6" s="41"/>
      <c r="H6" s="41"/>
    </row>
    <row r="7" spans="1:8">
      <c r="A7" s="215" t="s">
        <v>205</v>
      </c>
      <c r="B7" s="233">
        <v>6</v>
      </c>
      <c r="C7" s="233">
        <v>0</v>
      </c>
      <c r="D7" s="233">
        <v>6</v>
      </c>
      <c r="E7" s="529">
        <f t="shared" si="0"/>
        <v>0</v>
      </c>
      <c r="F7" s="41"/>
      <c r="G7" s="41"/>
      <c r="H7" s="41"/>
    </row>
    <row r="8" spans="1:8">
      <c r="A8" s="215" t="s">
        <v>217</v>
      </c>
      <c r="B8" s="233">
        <v>36</v>
      </c>
      <c r="C8" s="233">
        <v>1</v>
      </c>
      <c r="D8" s="233">
        <v>37</v>
      </c>
      <c r="E8" s="529">
        <f t="shared" si="0"/>
        <v>2.7027027027027026</v>
      </c>
      <c r="F8" s="41"/>
      <c r="G8" s="41"/>
      <c r="H8" s="41"/>
    </row>
    <row r="9" spans="1:8">
      <c r="A9" s="215" t="s">
        <v>202</v>
      </c>
      <c r="B9" s="233">
        <v>23</v>
      </c>
      <c r="C9" s="233">
        <v>5</v>
      </c>
      <c r="D9" s="233">
        <v>28</v>
      </c>
      <c r="E9" s="529">
        <f t="shared" si="0"/>
        <v>17.857142857142858</v>
      </c>
      <c r="F9" s="41"/>
      <c r="G9" s="41"/>
      <c r="H9" s="41"/>
    </row>
    <row r="10" spans="1:8">
      <c r="A10" s="215" t="s">
        <v>213</v>
      </c>
      <c r="B10" s="233">
        <v>19</v>
      </c>
      <c r="C10" s="233">
        <v>5</v>
      </c>
      <c r="D10" s="233">
        <v>24</v>
      </c>
      <c r="E10" s="529">
        <f t="shared" si="0"/>
        <v>20.833333333333336</v>
      </c>
      <c r="F10" s="41"/>
      <c r="G10" s="41"/>
      <c r="H10" s="41"/>
    </row>
    <row r="11" spans="1:8">
      <c r="A11" s="215" t="s">
        <v>232</v>
      </c>
      <c r="B11" s="233">
        <v>19</v>
      </c>
      <c r="C11" s="233">
        <v>3</v>
      </c>
      <c r="D11" s="233">
        <v>22</v>
      </c>
      <c r="E11" s="529">
        <f t="shared" si="0"/>
        <v>13.636363636363635</v>
      </c>
      <c r="F11" s="41"/>
      <c r="G11" s="41"/>
      <c r="H11" s="41"/>
    </row>
    <row r="12" spans="1:8">
      <c r="A12" s="215" t="s">
        <v>555</v>
      </c>
      <c r="B12" s="233">
        <v>14</v>
      </c>
      <c r="C12" s="233">
        <v>8</v>
      </c>
      <c r="D12" s="233">
        <v>22</v>
      </c>
      <c r="E12" s="529">
        <f t="shared" si="0"/>
        <v>36.363636363636367</v>
      </c>
      <c r="F12" s="41"/>
      <c r="G12" s="41"/>
      <c r="H12" s="41"/>
    </row>
    <row r="13" spans="1:8">
      <c r="A13" s="215" t="s">
        <v>206</v>
      </c>
      <c r="B13" s="233">
        <v>25</v>
      </c>
      <c r="C13" s="233">
        <v>23</v>
      </c>
      <c r="D13" s="233">
        <v>48</v>
      </c>
      <c r="E13" s="529">
        <f t="shared" si="0"/>
        <v>47.916666666666671</v>
      </c>
      <c r="F13" s="41"/>
      <c r="G13" s="41"/>
      <c r="H13" s="41"/>
    </row>
    <row r="14" spans="1:8">
      <c r="A14" s="215" t="s">
        <v>207</v>
      </c>
      <c r="B14" s="233">
        <v>22</v>
      </c>
      <c r="C14" s="233">
        <v>34</v>
      </c>
      <c r="D14" s="233">
        <v>56</v>
      </c>
      <c r="E14" s="529">
        <f t="shared" si="0"/>
        <v>60.714285714285708</v>
      </c>
      <c r="F14" s="41"/>
      <c r="G14" s="41"/>
      <c r="H14" s="41"/>
    </row>
    <row r="15" spans="1:8">
      <c r="A15" s="215" t="s">
        <v>216</v>
      </c>
      <c r="B15" s="233">
        <v>50</v>
      </c>
      <c r="C15" s="233">
        <v>28</v>
      </c>
      <c r="D15" s="233">
        <v>78</v>
      </c>
      <c r="E15" s="529">
        <f t="shared" si="0"/>
        <v>35.897435897435898</v>
      </c>
      <c r="F15" s="41"/>
      <c r="G15" s="41"/>
      <c r="H15" s="41"/>
    </row>
    <row r="16" spans="1:8">
      <c r="A16" s="215" t="s">
        <v>214</v>
      </c>
      <c r="B16" s="233">
        <v>6</v>
      </c>
      <c r="C16" s="233">
        <v>1</v>
      </c>
      <c r="D16" s="233">
        <v>7</v>
      </c>
      <c r="E16" s="529">
        <f t="shared" si="0"/>
        <v>14.285714285714285</v>
      </c>
      <c r="F16" s="41"/>
      <c r="G16" s="41"/>
      <c r="H16" s="41"/>
    </row>
    <row r="17" spans="1:8">
      <c r="A17" s="215" t="s">
        <v>208</v>
      </c>
      <c r="B17" s="233">
        <v>41</v>
      </c>
      <c r="C17" s="233">
        <v>7</v>
      </c>
      <c r="D17" s="233">
        <v>48</v>
      </c>
      <c r="E17" s="529">
        <f t="shared" si="0"/>
        <v>14.583333333333334</v>
      </c>
      <c r="F17" s="41"/>
      <c r="G17" s="41"/>
      <c r="H17" s="41"/>
    </row>
    <row r="18" spans="1:8">
      <c r="A18" s="215" t="s">
        <v>212</v>
      </c>
      <c r="B18" s="233">
        <v>16</v>
      </c>
      <c r="C18" s="233">
        <v>7</v>
      </c>
      <c r="D18" s="233">
        <v>23</v>
      </c>
      <c r="E18" s="529">
        <f t="shared" si="0"/>
        <v>30.434782608695656</v>
      </c>
      <c r="F18" s="41"/>
      <c r="G18" s="41"/>
      <c r="H18" s="41"/>
    </row>
    <row r="19" spans="1:8">
      <c r="A19" s="215" t="s">
        <v>219</v>
      </c>
      <c r="B19" s="233">
        <v>23</v>
      </c>
      <c r="C19" s="233">
        <v>14</v>
      </c>
      <c r="D19" s="233">
        <v>37</v>
      </c>
      <c r="E19" s="529">
        <f t="shared" si="0"/>
        <v>37.837837837837839</v>
      </c>
      <c r="F19" s="41"/>
      <c r="G19" s="41"/>
      <c r="H19" s="41"/>
    </row>
    <row r="20" spans="1:8">
      <c r="A20" s="215" t="s">
        <v>209</v>
      </c>
      <c r="B20" s="233">
        <v>45</v>
      </c>
      <c r="C20" s="233">
        <v>22</v>
      </c>
      <c r="D20" s="233">
        <v>67</v>
      </c>
      <c r="E20" s="529">
        <f t="shared" si="0"/>
        <v>32.835820895522389</v>
      </c>
      <c r="F20" s="41"/>
      <c r="G20" s="41"/>
      <c r="H20" s="41"/>
    </row>
    <row r="21" spans="1:8">
      <c r="A21" s="215" t="s">
        <v>215</v>
      </c>
      <c r="B21" s="233">
        <v>9</v>
      </c>
      <c r="C21" s="233">
        <v>2</v>
      </c>
      <c r="D21" s="233">
        <v>11</v>
      </c>
      <c r="E21" s="529">
        <f t="shared" si="0"/>
        <v>18.181818181818183</v>
      </c>
      <c r="F21" s="41"/>
      <c r="G21" s="41"/>
      <c r="H21" s="41"/>
    </row>
    <row r="22" spans="1:8">
      <c r="A22" s="215" t="s">
        <v>218</v>
      </c>
      <c r="B22" s="233">
        <v>17</v>
      </c>
      <c r="C22" s="233">
        <v>3</v>
      </c>
      <c r="D22" s="233">
        <v>20</v>
      </c>
      <c r="E22" s="529">
        <f t="shared" si="0"/>
        <v>15</v>
      </c>
      <c r="F22" s="41"/>
      <c r="G22" s="41"/>
      <c r="H22" s="41"/>
    </row>
    <row r="23" spans="1:8">
      <c r="A23" s="215" t="s">
        <v>203</v>
      </c>
      <c r="B23" s="233">
        <v>46</v>
      </c>
      <c r="C23" s="233">
        <v>7</v>
      </c>
      <c r="D23" s="233">
        <v>53</v>
      </c>
      <c r="E23" s="529">
        <f t="shared" si="0"/>
        <v>13.20754716981132</v>
      </c>
      <c r="F23" s="41"/>
      <c r="G23" s="41"/>
      <c r="H23" s="41"/>
    </row>
    <row r="24" spans="1:8">
      <c r="A24" s="215" t="s">
        <v>211</v>
      </c>
      <c r="B24" s="233">
        <v>33</v>
      </c>
      <c r="C24" s="233">
        <v>16</v>
      </c>
      <c r="D24" s="233">
        <v>49</v>
      </c>
      <c r="E24" s="529">
        <f t="shared" si="0"/>
        <v>32.653061224489797</v>
      </c>
      <c r="F24" s="41"/>
      <c r="G24" s="41"/>
      <c r="H24" s="41"/>
    </row>
    <row r="25" spans="1:8">
      <c r="A25" s="215" t="s">
        <v>210</v>
      </c>
      <c r="B25" s="233">
        <v>35</v>
      </c>
      <c r="C25" s="233">
        <v>7</v>
      </c>
      <c r="D25" s="233">
        <v>42</v>
      </c>
      <c r="E25" s="529">
        <f t="shared" si="0"/>
        <v>16.666666666666664</v>
      </c>
      <c r="F25" s="41"/>
      <c r="G25" s="41"/>
      <c r="H25" s="41"/>
    </row>
    <row r="26" spans="1:8">
      <c r="A26" s="215" t="s">
        <v>201</v>
      </c>
      <c r="B26" s="233">
        <v>32</v>
      </c>
      <c r="C26" s="233">
        <v>5</v>
      </c>
      <c r="D26" s="233">
        <v>37</v>
      </c>
      <c r="E26" s="529">
        <f t="shared" si="0"/>
        <v>13.513513513513514</v>
      </c>
      <c r="F26" s="41"/>
      <c r="G26" s="41"/>
      <c r="H26" s="41"/>
    </row>
    <row r="27" spans="1:8">
      <c r="A27" s="320" t="s">
        <v>5</v>
      </c>
      <c r="B27" s="235">
        <v>534</v>
      </c>
      <c r="C27" s="235">
        <v>204</v>
      </c>
      <c r="D27" s="235">
        <v>738</v>
      </c>
      <c r="E27" s="530">
        <f>+C27/D27*100</f>
        <v>27.64227642276423</v>
      </c>
      <c r="F27" s="41"/>
      <c r="G27" s="41"/>
      <c r="H27" s="41"/>
    </row>
    <row r="28" spans="1:8">
      <c r="A28" s="41"/>
      <c r="B28" s="41"/>
      <c r="C28" s="41"/>
      <c r="D28" s="41"/>
      <c r="E28" s="41"/>
      <c r="F28" s="41"/>
      <c r="G28" s="41"/>
      <c r="H28" s="41"/>
    </row>
  </sheetData>
  <sortState ref="A4:F24">
    <sortCondition ref="A4"/>
  </sortState>
  <mergeCells count="2">
    <mergeCell ref="B4:E4"/>
    <mergeCell ref="A4:A5"/>
  </mergeCells>
  <printOptions horizontalCentered="1" verticalCentered="1"/>
  <pageMargins left="0.7" right="0.7" top="0.75" bottom="0.75" header="0.3" footer="0.3"/>
  <pageSetup paperSize="9" orientation="landscape" r:id="rId1"/>
  <headerFooter>
    <oddFooter>&amp;R&amp;P</oddFooter>
  </headerFooter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"/>
  <sheetViews>
    <sheetView zoomScaleNormal="100" workbookViewId="0">
      <selection activeCell="F30" sqref="F30"/>
    </sheetView>
  </sheetViews>
  <sheetFormatPr defaultRowHeight="15"/>
  <cols>
    <col min="1" max="1" width="17" customWidth="1"/>
    <col min="5" max="5" width="3.140625" customWidth="1"/>
    <col min="9" max="9" width="2.7109375" customWidth="1"/>
  </cols>
  <sheetData>
    <row r="1" spans="1:13">
      <c r="A1" s="279" t="s">
        <v>773</v>
      </c>
      <c r="B1" s="215"/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</row>
    <row r="2" spans="1:13">
      <c r="A2" s="279" t="s">
        <v>743</v>
      </c>
      <c r="B2" s="215"/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215"/>
    </row>
    <row r="3" spans="1:13">
      <c r="A3" s="215"/>
      <c r="B3" s="215"/>
      <c r="C3" s="215"/>
      <c r="D3" s="215"/>
      <c r="E3" s="215"/>
      <c r="F3" s="215"/>
      <c r="G3" s="215"/>
      <c r="H3" s="215"/>
      <c r="I3" s="215"/>
      <c r="J3" s="215"/>
      <c r="K3" s="215"/>
      <c r="L3" s="215"/>
      <c r="M3" s="215"/>
    </row>
    <row r="4" spans="1:13">
      <c r="A4" s="981" t="s">
        <v>392</v>
      </c>
      <c r="B4" s="989" t="s">
        <v>260</v>
      </c>
      <c r="C4" s="989"/>
      <c r="D4" s="989"/>
      <c r="E4" s="518"/>
      <c r="F4" s="989" t="s">
        <v>261</v>
      </c>
      <c r="G4" s="989"/>
      <c r="H4" s="989"/>
      <c r="I4" s="287"/>
      <c r="J4" s="989" t="s">
        <v>262</v>
      </c>
      <c r="K4" s="989"/>
      <c r="L4" s="989"/>
      <c r="M4" s="989"/>
    </row>
    <row r="5" spans="1:13">
      <c r="A5" s="982"/>
      <c r="B5" s="300" t="s">
        <v>258</v>
      </c>
      <c r="C5" s="300" t="s">
        <v>259</v>
      </c>
      <c r="D5" s="300" t="s">
        <v>5</v>
      </c>
      <c r="E5" s="234"/>
      <c r="F5" s="300" t="s">
        <v>258</v>
      </c>
      <c r="G5" s="300" t="s">
        <v>259</v>
      </c>
      <c r="H5" s="300" t="s">
        <v>5</v>
      </c>
      <c r="I5" s="234"/>
      <c r="J5" s="300" t="s">
        <v>258</v>
      </c>
      <c r="K5" s="300" t="s">
        <v>259</v>
      </c>
      <c r="L5" s="300" t="s">
        <v>5</v>
      </c>
      <c r="M5" s="517" t="s">
        <v>12</v>
      </c>
    </row>
    <row r="6" spans="1:13">
      <c r="A6" s="381" t="s">
        <v>263</v>
      </c>
      <c r="B6" s="233">
        <v>10</v>
      </c>
      <c r="C6" s="233">
        <v>7</v>
      </c>
      <c r="D6" s="233">
        <v>17</v>
      </c>
      <c r="E6" s="233"/>
      <c r="F6" s="233">
        <v>2</v>
      </c>
      <c r="G6" s="233">
        <v>3</v>
      </c>
      <c r="H6" s="233">
        <v>5</v>
      </c>
      <c r="I6" s="233"/>
      <c r="J6" s="233">
        <f>SUM(B6,F6)</f>
        <v>12</v>
      </c>
      <c r="K6" s="233">
        <f>SUM(C6,G6)</f>
        <v>10</v>
      </c>
      <c r="L6" s="233">
        <f t="shared" ref="L6:L11" si="0">SUM(J6:K6)</f>
        <v>22</v>
      </c>
      <c r="M6" s="361">
        <f t="shared" ref="M6:M11" si="1">+L6/738*100</f>
        <v>2.9810298102981028</v>
      </c>
    </row>
    <row r="7" spans="1:13">
      <c r="A7" s="381" t="s">
        <v>264</v>
      </c>
      <c r="B7" s="233">
        <v>44</v>
      </c>
      <c r="C7" s="233">
        <v>26</v>
      </c>
      <c r="D7" s="233">
        <v>70</v>
      </c>
      <c r="E7" s="233"/>
      <c r="F7" s="233">
        <v>17</v>
      </c>
      <c r="G7" s="233">
        <v>17</v>
      </c>
      <c r="H7" s="233">
        <v>34</v>
      </c>
      <c r="I7" s="233"/>
      <c r="J7" s="233">
        <f t="shared" ref="J7:K11" si="2">SUM(B7,F7)</f>
        <v>61</v>
      </c>
      <c r="K7" s="233">
        <f t="shared" si="2"/>
        <v>43</v>
      </c>
      <c r="L7" s="233">
        <f t="shared" si="0"/>
        <v>104</v>
      </c>
      <c r="M7" s="361">
        <f t="shared" si="1"/>
        <v>14.092140921409213</v>
      </c>
    </row>
    <row r="8" spans="1:13">
      <c r="A8" s="381" t="s">
        <v>265</v>
      </c>
      <c r="B8" s="233">
        <v>91</v>
      </c>
      <c r="C8" s="233">
        <v>77</v>
      </c>
      <c r="D8" s="233">
        <v>168</v>
      </c>
      <c r="E8" s="233"/>
      <c r="F8" s="233">
        <v>38</v>
      </c>
      <c r="G8" s="233">
        <v>37</v>
      </c>
      <c r="H8" s="233">
        <v>75</v>
      </c>
      <c r="I8" s="233"/>
      <c r="J8" s="233">
        <f t="shared" si="2"/>
        <v>129</v>
      </c>
      <c r="K8" s="233">
        <f t="shared" si="2"/>
        <v>114</v>
      </c>
      <c r="L8" s="233">
        <f t="shared" si="0"/>
        <v>243</v>
      </c>
      <c r="M8" s="361">
        <f t="shared" si="1"/>
        <v>32.926829268292686</v>
      </c>
    </row>
    <row r="9" spans="1:13">
      <c r="A9" s="381" t="s">
        <v>266</v>
      </c>
      <c r="B9" s="233">
        <v>94</v>
      </c>
      <c r="C9" s="233">
        <v>84</v>
      </c>
      <c r="D9" s="233">
        <v>178</v>
      </c>
      <c r="E9" s="233"/>
      <c r="F9" s="233">
        <v>24</v>
      </c>
      <c r="G9" s="233">
        <v>19</v>
      </c>
      <c r="H9" s="233">
        <v>43</v>
      </c>
      <c r="I9" s="233"/>
      <c r="J9" s="233">
        <f t="shared" si="2"/>
        <v>118</v>
      </c>
      <c r="K9" s="233">
        <f t="shared" si="2"/>
        <v>103</v>
      </c>
      <c r="L9" s="233">
        <f t="shared" si="0"/>
        <v>221</v>
      </c>
      <c r="M9" s="361">
        <f t="shared" si="1"/>
        <v>29.945799457994582</v>
      </c>
    </row>
    <row r="10" spans="1:13">
      <c r="A10" s="381" t="s">
        <v>267</v>
      </c>
      <c r="B10" s="233">
        <v>42</v>
      </c>
      <c r="C10" s="233">
        <v>59</v>
      </c>
      <c r="D10" s="233">
        <v>101</v>
      </c>
      <c r="E10" s="233"/>
      <c r="F10" s="233">
        <v>26</v>
      </c>
      <c r="G10" s="233">
        <v>21</v>
      </c>
      <c r="H10" s="233">
        <v>47</v>
      </c>
      <c r="I10" s="233"/>
      <c r="J10" s="233">
        <f t="shared" si="2"/>
        <v>68</v>
      </c>
      <c r="K10" s="233">
        <f t="shared" si="2"/>
        <v>80</v>
      </c>
      <c r="L10" s="233">
        <f t="shared" si="0"/>
        <v>148</v>
      </c>
      <c r="M10" s="361">
        <f t="shared" si="1"/>
        <v>20.054200542005422</v>
      </c>
    </row>
    <row r="11" spans="1:13">
      <c r="A11" s="560" t="s">
        <v>5</v>
      </c>
      <c r="B11" s="300">
        <f>SUM(B6:B10)</f>
        <v>281</v>
      </c>
      <c r="C11" s="300">
        <f>SUM(C6:C10)</f>
        <v>253</v>
      </c>
      <c r="D11" s="300">
        <f>SUM(D6:D10)</f>
        <v>534</v>
      </c>
      <c r="E11" s="300"/>
      <c r="F11" s="300">
        <f>SUM(F6:F10)</f>
        <v>107</v>
      </c>
      <c r="G11" s="300">
        <f>SUM(G6:G10)</f>
        <v>97</v>
      </c>
      <c r="H11" s="300">
        <f>SUM(H6:H10)</f>
        <v>204</v>
      </c>
      <c r="I11" s="300"/>
      <c r="J11" s="300">
        <f t="shared" si="2"/>
        <v>388</v>
      </c>
      <c r="K11" s="300">
        <f t="shared" si="2"/>
        <v>350</v>
      </c>
      <c r="L11" s="300">
        <f t="shared" si="0"/>
        <v>738</v>
      </c>
      <c r="M11" s="420">
        <f t="shared" si="1"/>
        <v>100</v>
      </c>
    </row>
    <row r="12" spans="1:13">
      <c r="M12" s="165"/>
    </row>
  </sheetData>
  <mergeCells count="4">
    <mergeCell ref="A4:A5"/>
    <mergeCell ref="B4:D4"/>
    <mergeCell ref="F4:H4"/>
    <mergeCell ref="J4:M4"/>
  </mergeCells>
  <printOptions horizontalCentered="1" verticalCentered="1"/>
  <pageMargins left="0.7" right="0.7" top="0.75" bottom="0.75" header="0.3" footer="0.3"/>
  <pageSetup paperSize="9" orientation="landscape" r:id="rId1"/>
  <headerFooter>
    <oddFooter>&amp;R&amp;P</oddFooter>
  </headerFooter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zoomScaleNormal="100" workbookViewId="0">
      <selection activeCell="F30" sqref="F30"/>
    </sheetView>
  </sheetViews>
  <sheetFormatPr defaultRowHeight="15"/>
  <cols>
    <col min="1" max="1" width="35.140625" customWidth="1"/>
    <col min="2" max="2" width="16" customWidth="1"/>
    <col min="3" max="3" width="13.5703125" customWidth="1"/>
    <col min="9" max="9" width="21.7109375" customWidth="1"/>
  </cols>
  <sheetData>
    <row r="1" spans="1:9">
      <c r="A1" s="316" t="s">
        <v>746</v>
      </c>
      <c r="B1" s="215"/>
      <c r="C1" s="215"/>
      <c r="D1" s="41"/>
      <c r="E1" s="41"/>
      <c r="F1" s="41"/>
      <c r="G1" s="41"/>
      <c r="H1" s="41"/>
      <c r="I1" s="41"/>
    </row>
    <row r="2" spans="1:9">
      <c r="A2" s="316" t="s">
        <v>591</v>
      </c>
      <c r="B2" s="222"/>
      <c r="C2" s="222"/>
      <c r="D2" s="127"/>
      <c r="E2" s="127"/>
      <c r="F2" s="41"/>
      <c r="G2" s="41"/>
      <c r="H2" s="41"/>
      <c r="I2" s="41"/>
    </row>
    <row r="3" spans="1:9">
      <c r="A3" s="316"/>
      <c r="B3" s="222"/>
      <c r="C3" s="222"/>
      <c r="D3" s="127"/>
      <c r="E3" s="127"/>
      <c r="F3" s="41"/>
      <c r="G3" s="41"/>
      <c r="H3" s="41"/>
      <c r="I3" s="41"/>
    </row>
    <row r="4" spans="1:9" ht="26.25">
      <c r="A4" s="221" t="s">
        <v>590</v>
      </c>
      <c r="B4" s="236" t="s">
        <v>274</v>
      </c>
      <c r="C4" s="272" t="s">
        <v>12</v>
      </c>
      <c r="D4" s="127"/>
      <c r="E4" s="127"/>
      <c r="F4" s="41"/>
      <c r="G4" s="41"/>
      <c r="H4" s="41"/>
      <c r="I4" s="41"/>
    </row>
    <row r="5" spans="1:9">
      <c r="A5" s="222" t="s">
        <v>394</v>
      </c>
      <c r="B5" s="222">
        <v>31</v>
      </c>
      <c r="C5" s="419">
        <f>+B5/711*100</f>
        <v>4.3600562587904363</v>
      </c>
      <c r="D5" s="127"/>
      <c r="E5" s="127"/>
      <c r="F5" s="41"/>
      <c r="G5" s="41"/>
      <c r="H5" s="41"/>
      <c r="I5" s="41"/>
    </row>
    <row r="6" spans="1:9">
      <c r="A6" s="222" t="s">
        <v>393</v>
      </c>
      <c r="B6" s="222">
        <v>21</v>
      </c>
      <c r="C6" s="419">
        <f t="shared" ref="C6:C12" si="0">+B6/711*100</f>
        <v>2.9535864978902953</v>
      </c>
      <c r="D6" s="127"/>
      <c r="E6" s="127"/>
      <c r="F6" s="41"/>
      <c r="G6" s="41"/>
      <c r="H6" s="41"/>
      <c r="I6" s="41"/>
    </row>
    <row r="7" spans="1:9">
      <c r="A7" s="222" t="s">
        <v>395</v>
      </c>
      <c r="B7" s="222">
        <v>85</v>
      </c>
      <c r="C7" s="419">
        <f t="shared" si="0"/>
        <v>11.954992967651195</v>
      </c>
      <c r="D7" s="127"/>
      <c r="E7" s="127"/>
      <c r="F7" s="41"/>
      <c r="G7" s="41"/>
      <c r="H7" s="41"/>
      <c r="I7" s="41"/>
    </row>
    <row r="8" spans="1:9">
      <c r="A8" s="222" t="s">
        <v>396</v>
      </c>
      <c r="B8" s="222">
        <v>98</v>
      </c>
      <c r="C8" s="419">
        <f t="shared" si="0"/>
        <v>13.783403656821378</v>
      </c>
      <c r="D8" s="127"/>
      <c r="E8" s="127"/>
      <c r="F8" s="41"/>
      <c r="G8" s="41"/>
      <c r="H8" s="41"/>
      <c r="I8" s="41"/>
    </row>
    <row r="9" spans="1:9">
      <c r="A9" s="222" t="s">
        <v>397</v>
      </c>
      <c r="B9" s="222">
        <v>74</v>
      </c>
      <c r="C9" s="419">
        <f t="shared" si="0"/>
        <v>10.40787623066104</v>
      </c>
      <c r="D9" s="127"/>
      <c r="E9" s="127"/>
      <c r="F9" s="41"/>
      <c r="G9" s="41"/>
      <c r="H9" s="41"/>
      <c r="I9" s="41"/>
    </row>
    <row r="10" spans="1:9">
      <c r="A10" s="222" t="s">
        <v>398</v>
      </c>
      <c r="B10" s="222">
        <v>69</v>
      </c>
      <c r="C10" s="419">
        <f t="shared" si="0"/>
        <v>9.7046413502109701</v>
      </c>
      <c r="D10" s="127"/>
      <c r="E10" s="127"/>
      <c r="F10" s="41"/>
      <c r="G10" s="41"/>
      <c r="H10" s="41"/>
      <c r="I10" s="41"/>
    </row>
    <row r="11" spans="1:9">
      <c r="A11" s="222" t="s">
        <v>399</v>
      </c>
      <c r="B11" s="222">
        <v>333</v>
      </c>
      <c r="C11" s="419">
        <f t="shared" si="0"/>
        <v>46.835443037974684</v>
      </c>
      <c r="D11" s="127"/>
      <c r="E11" s="127"/>
      <c r="F11" s="41"/>
      <c r="G11" s="41"/>
      <c r="H11" s="41"/>
      <c r="I11" s="41"/>
    </row>
    <row r="12" spans="1:9">
      <c r="A12" s="222" t="s">
        <v>453</v>
      </c>
      <c r="B12" s="222">
        <f>SUM(B5:B11)</f>
        <v>711</v>
      </c>
      <c r="C12" s="419">
        <f t="shared" si="0"/>
        <v>100</v>
      </c>
      <c r="D12" s="127"/>
      <c r="E12" s="127"/>
      <c r="F12" s="41"/>
      <c r="G12" s="41"/>
      <c r="H12" s="41"/>
      <c r="I12" s="41"/>
    </row>
    <row r="13" spans="1:9">
      <c r="A13" s="572" t="s">
        <v>405</v>
      </c>
      <c r="B13" s="572">
        <v>27</v>
      </c>
      <c r="C13" s="573"/>
      <c r="D13" s="127"/>
      <c r="E13" s="127"/>
      <c r="F13" s="41"/>
      <c r="G13" s="41"/>
      <c r="H13" s="41"/>
      <c r="I13" s="41"/>
    </row>
    <row r="14" spans="1:9">
      <c r="A14" s="877" t="s">
        <v>454</v>
      </c>
      <c r="B14" s="877">
        <f>SUM(B12:B13)</f>
        <v>738</v>
      </c>
      <c r="C14" s="575"/>
      <c r="D14" s="127"/>
      <c r="E14" s="127"/>
      <c r="F14" s="41"/>
      <c r="G14" s="41"/>
      <c r="H14" s="41"/>
      <c r="I14" s="41"/>
    </row>
    <row r="15" spans="1:9">
      <c r="A15" s="127"/>
      <c r="B15" s="127"/>
      <c r="C15" s="127"/>
      <c r="D15" s="127"/>
      <c r="E15" s="127"/>
      <c r="F15" s="41"/>
      <c r="G15" s="41"/>
      <c r="H15" s="41"/>
      <c r="I15" s="41"/>
    </row>
    <row r="16" spans="1:9">
      <c r="A16" s="165"/>
      <c r="B16" s="165"/>
      <c r="C16" s="165"/>
      <c r="D16" s="165"/>
      <c r="E16" s="165"/>
    </row>
    <row r="17" spans="1:5">
      <c r="A17" s="165"/>
      <c r="B17" s="165"/>
      <c r="C17" s="165"/>
      <c r="D17" s="165"/>
      <c r="E17" s="165"/>
    </row>
  </sheetData>
  <sortState ref="A20:C23">
    <sortCondition descending="1" ref="B20:B23"/>
  </sortState>
  <printOptions horizontalCentered="1" verticalCentered="1"/>
  <pageMargins left="0.7" right="0.7" top="0.75" bottom="0.75" header="0.3" footer="0.3"/>
  <pageSetup paperSize="9" orientation="landscape" r:id="rId1"/>
  <headerFooter>
    <oddFooter>&amp;R&amp;P</oddFooter>
  </headerFooter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zoomScaleNormal="100" workbookViewId="0">
      <selection activeCell="F30" sqref="F30"/>
    </sheetView>
  </sheetViews>
  <sheetFormatPr defaultRowHeight="15"/>
  <cols>
    <col min="1" max="1" width="35.140625" customWidth="1"/>
    <col min="2" max="2" width="8.140625" customWidth="1"/>
    <col min="3" max="3" width="11.28515625" customWidth="1"/>
    <col min="6" max="6" width="23.85546875" customWidth="1"/>
    <col min="11" max="11" width="21.7109375" customWidth="1"/>
  </cols>
  <sheetData>
    <row r="1" spans="1:11">
      <c r="A1" s="316" t="s">
        <v>610</v>
      </c>
      <c r="B1" s="215"/>
      <c r="C1" s="215"/>
      <c r="D1" s="41"/>
      <c r="E1" s="41"/>
      <c r="F1" s="41"/>
      <c r="G1" s="41"/>
      <c r="H1" s="41"/>
      <c r="I1" s="41"/>
      <c r="J1" s="41"/>
      <c r="K1" s="41"/>
    </row>
    <row r="2" spans="1:11">
      <c r="A2" s="316" t="s">
        <v>720</v>
      </c>
      <c r="B2" s="222"/>
      <c r="C2" s="222"/>
      <c r="D2" s="127"/>
      <c r="E2" s="127"/>
      <c r="F2" s="127"/>
      <c r="G2" s="41"/>
      <c r="H2" s="41"/>
      <c r="I2" s="41"/>
      <c r="J2" s="41"/>
      <c r="K2" s="41"/>
    </row>
    <row r="3" spans="1:11">
      <c r="A3" s="228"/>
      <c r="B3" s="227"/>
      <c r="C3" s="419"/>
      <c r="D3" s="127"/>
      <c r="E3" s="127"/>
      <c r="H3" s="41"/>
      <c r="I3" s="41"/>
      <c r="J3" s="41"/>
      <c r="K3" s="41"/>
    </row>
    <row r="4" spans="1:11">
      <c r="A4" s="865" t="s">
        <v>419</v>
      </c>
      <c r="B4" s="878" t="s">
        <v>12</v>
      </c>
      <c r="C4" s="41"/>
      <c r="D4" s="41"/>
      <c r="E4" s="41"/>
      <c r="F4" s="41"/>
    </row>
    <row r="5" spans="1:11">
      <c r="A5" s="223" t="s">
        <v>416</v>
      </c>
      <c r="B5" s="361">
        <v>19.268635724331929</v>
      </c>
      <c r="C5" s="41"/>
      <c r="D5" s="41"/>
      <c r="E5" s="41"/>
      <c r="F5" s="41"/>
    </row>
    <row r="6" spans="1:11">
      <c r="A6" s="222" t="s">
        <v>417</v>
      </c>
      <c r="B6" s="371">
        <v>14</v>
      </c>
      <c r="C6" s="41"/>
      <c r="D6" s="41"/>
      <c r="E6" s="41"/>
      <c r="F6" s="41"/>
    </row>
    <row r="7" spans="1:11">
      <c r="A7" s="222" t="s">
        <v>418</v>
      </c>
      <c r="B7" s="529">
        <v>20.112517580872009</v>
      </c>
      <c r="C7" s="41"/>
      <c r="D7" s="41"/>
      <c r="E7" s="41"/>
      <c r="F7" s="41"/>
    </row>
    <row r="8" spans="1:11">
      <c r="A8" s="224" t="s">
        <v>415</v>
      </c>
      <c r="B8" s="569">
        <v>47</v>
      </c>
      <c r="C8" s="41"/>
      <c r="D8" s="41"/>
      <c r="E8" s="41"/>
      <c r="F8" s="41"/>
    </row>
    <row r="9" spans="1:11">
      <c r="A9" s="127"/>
      <c r="B9" s="41"/>
      <c r="C9" s="41"/>
      <c r="D9" s="41"/>
      <c r="E9" s="41"/>
      <c r="F9" s="41"/>
    </row>
    <row r="10" spans="1:11">
      <c r="A10" s="127"/>
      <c r="B10" s="41"/>
      <c r="C10" s="41"/>
      <c r="D10" s="41"/>
      <c r="E10" s="41"/>
      <c r="F10" s="41"/>
    </row>
    <row r="11" spans="1:11">
      <c r="A11" s="127"/>
      <c r="B11" s="41"/>
      <c r="C11" s="41"/>
      <c r="D11" s="41"/>
      <c r="E11" s="41"/>
      <c r="F11" s="41"/>
    </row>
    <row r="12" spans="1:11">
      <c r="A12" s="127"/>
      <c r="B12" s="41"/>
      <c r="C12" s="41"/>
      <c r="D12" s="41"/>
      <c r="E12" s="41"/>
      <c r="F12" s="41"/>
    </row>
    <row r="13" spans="1:11">
      <c r="A13" s="127"/>
      <c r="B13" s="41"/>
      <c r="C13" s="41"/>
      <c r="D13" s="41"/>
      <c r="E13" s="41"/>
      <c r="F13" s="41"/>
    </row>
    <row r="14" spans="1:11">
      <c r="A14" s="127"/>
      <c r="B14" s="41"/>
      <c r="C14" s="41"/>
      <c r="D14" s="41"/>
      <c r="E14" s="41"/>
      <c r="F14" s="41"/>
    </row>
    <row r="15" spans="1:11">
      <c r="A15" s="127"/>
      <c r="B15" s="41"/>
      <c r="C15" s="41"/>
      <c r="D15" s="41"/>
      <c r="E15" s="41"/>
      <c r="F15" s="41"/>
    </row>
    <row r="16" spans="1:11">
      <c r="A16" s="127"/>
      <c r="B16" s="41"/>
      <c r="C16" s="41"/>
      <c r="D16" s="41"/>
      <c r="E16" s="41"/>
      <c r="F16" s="41"/>
    </row>
    <row r="17" spans="1:6">
      <c r="A17" s="127"/>
      <c r="B17" s="41"/>
      <c r="C17" s="41"/>
      <c r="D17" s="41"/>
      <c r="E17" s="41"/>
      <c r="F17" s="41"/>
    </row>
    <row r="18" spans="1:6">
      <c r="A18" s="127"/>
      <c r="B18" s="41"/>
      <c r="C18" s="41"/>
      <c r="D18" s="41"/>
      <c r="E18" s="41"/>
      <c r="F18" s="41"/>
    </row>
    <row r="19" spans="1:6">
      <c r="A19" s="165"/>
    </row>
    <row r="20" spans="1:6">
      <c r="A20" s="165"/>
    </row>
    <row r="21" spans="1:6">
      <c r="A21" s="165"/>
      <c r="B21" s="165"/>
      <c r="C21" s="165"/>
      <c r="D21" s="165"/>
      <c r="E21" s="165"/>
      <c r="F21" s="165"/>
    </row>
  </sheetData>
  <printOptions horizontalCentered="1" verticalCentered="1"/>
  <pageMargins left="0.7" right="0.7" top="0.75" bottom="0.75" header="0.3" footer="0.3"/>
  <pageSetup paperSize="9" orientation="landscape" r:id="rId1"/>
  <headerFooter>
    <oddFooter>&amp;R&amp;P</oddFooter>
  </headerFooter>
  <drawing r:id="rId2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zoomScaleNormal="100" workbookViewId="0">
      <selection activeCell="F30" sqref="F30"/>
    </sheetView>
  </sheetViews>
  <sheetFormatPr defaultRowHeight="15"/>
  <cols>
    <col min="1" max="1" width="39.28515625" customWidth="1"/>
    <col min="2" max="2" width="23.42578125" customWidth="1"/>
    <col min="3" max="3" width="12.7109375" customWidth="1"/>
    <col min="6" max="6" width="23.85546875" customWidth="1"/>
    <col min="11" max="11" width="21.7109375" customWidth="1"/>
  </cols>
  <sheetData>
    <row r="1" spans="1:11">
      <c r="A1" s="316" t="s">
        <v>611</v>
      </c>
      <c r="B1" s="222"/>
      <c r="C1" s="222"/>
      <c r="D1" s="127"/>
      <c r="E1" s="127"/>
      <c r="F1" s="127"/>
      <c r="G1" s="41"/>
      <c r="H1" s="41"/>
      <c r="I1" s="41"/>
      <c r="J1" s="41"/>
      <c r="K1" s="41"/>
    </row>
    <row r="2" spans="1:11">
      <c r="A2" s="316" t="s">
        <v>747</v>
      </c>
      <c r="B2" s="222"/>
      <c r="C2" s="222"/>
      <c r="D2" s="127"/>
      <c r="E2" s="127"/>
      <c r="F2" s="127"/>
      <c r="G2" s="41"/>
      <c r="H2" s="41"/>
      <c r="I2" s="41"/>
      <c r="J2" s="41"/>
      <c r="K2" s="41"/>
    </row>
    <row r="3" spans="1:11">
      <c r="A3" s="316"/>
      <c r="B3" s="222"/>
      <c r="C3" s="222"/>
      <c r="D3" s="127"/>
      <c r="E3" s="127"/>
      <c r="F3" s="127"/>
      <c r="G3" s="41"/>
      <c r="H3" s="41"/>
      <c r="I3" s="41"/>
      <c r="J3" s="41"/>
      <c r="K3" s="41"/>
    </row>
    <row r="4" spans="1:11">
      <c r="A4" s="221" t="s">
        <v>404</v>
      </c>
      <c r="B4" s="236" t="s">
        <v>274</v>
      </c>
      <c r="C4" s="272" t="s">
        <v>12</v>
      </c>
      <c r="D4" s="127"/>
      <c r="E4" s="127"/>
      <c r="F4" s="127"/>
      <c r="G4" s="41"/>
      <c r="H4" s="41"/>
      <c r="I4" s="41"/>
      <c r="J4" s="41"/>
      <c r="K4" s="41"/>
    </row>
    <row r="5" spans="1:11">
      <c r="A5" s="222" t="s">
        <v>400</v>
      </c>
      <c r="B5" s="222">
        <v>445</v>
      </c>
      <c r="C5" s="419">
        <f>+B5/718*100</f>
        <v>61.977715877437319</v>
      </c>
      <c r="D5" s="127"/>
      <c r="E5" s="127"/>
      <c r="F5" s="127"/>
      <c r="G5" s="41"/>
      <c r="H5" s="41"/>
      <c r="I5" s="41"/>
      <c r="J5" s="41"/>
      <c r="K5" s="41"/>
    </row>
    <row r="6" spans="1:11">
      <c r="A6" s="222" t="s">
        <v>402</v>
      </c>
      <c r="B6" s="222">
        <v>165</v>
      </c>
      <c r="C6" s="419">
        <f>+B6/718*100</f>
        <v>22.98050139275766</v>
      </c>
      <c r="D6" s="127"/>
      <c r="E6" s="127"/>
      <c r="F6" s="127"/>
      <c r="G6" s="41"/>
      <c r="H6" s="41"/>
      <c r="I6" s="41"/>
      <c r="J6" s="41"/>
      <c r="K6" s="41"/>
    </row>
    <row r="7" spans="1:11">
      <c r="A7" s="222" t="s">
        <v>401</v>
      </c>
      <c r="B7" s="222">
        <v>89</v>
      </c>
      <c r="C7" s="419">
        <f>+B7/718*100</f>
        <v>12.395543175487465</v>
      </c>
      <c r="D7" s="127"/>
      <c r="E7" s="127"/>
      <c r="F7" s="127"/>
      <c r="G7" s="41"/>
      <c r="H7" s="41"/>
      <c r="I7" s="41"/>
      <c r="J7" s="41"/>
      <c r="K7" s="41"/>
    </row>
    <row r="8" spans="1:11">
      <c r="A8" s="222" t="s">
        <v>403</v>
      </c>
      <c r="B8" s="222">
        <v>19</v>
      </c>
      <c r="C8" s="419">
        <f>+B8/718*100</f>
        <v>2.6462395543175488</v>
      </c>
      <c r="D8" s="127"/>
      <c r="E8" s="127"/>
      <c r="F8" s="127"/>
      <c r="G8" s="41"/>
      <c r="H8" s="41"/>
      <c r="I8" s="41"/>
      <c r="J8" s="41"/>
      <c r="K8" s="41"/>
    </row>
    <row r="9" spans="1:11">
      <c r="A9" s="222" t="s">
        <v>453</v>
      </c>
      <c r="B9" s="222">
        <f>SUM(B5:B8)</f>
        <v>718</v>
      </c>
      <c r="C9" s="419">
        <f>+B9/718*100</f>
        <v>100</v>
      </c>
      <c r="D9" s="127"/>
      <c r="E9" s="127"/>
      <c r="F9" s="127"/>
      <c r="G9" s="41"/>
      <c r="H9" s="41"/>
      <c r="I9" s="41"/>
      <c r="J9" s="41"/>
      <c r="K9" s="41"/>
    </row>
    <row r="10" spans="1:11">
      <c r="A10" s="287" t="s">
        <v>405</v>
      </c>
      <c r="B10" s="287">
        <v>20</v>
      </c>
      <c r="C10" s="501"/>
      <c r="D10" s="127"/>
      <c r="E10" s="127"/>
      <c r="F10" s="127"/>
      <c r="G10" s="41"/>
      <c r="H10" s="41"/>
      <c r="I10" s="41"/>
      <c r="J10" s="41"/>
      <c r="K10" s="41"/>
    </row>
    <row r="11" spans="1:11">
      <c r="A11" s="224" t="s">
        <v>454</v>
      </c>
      <c r="B11" s="224">
        <f>SUM(B9:B10)</f>
        <v>738</v>
      </c>
      <c r="C11" s="470"/>
      <c r="D11" s="127"/>
      <c r="E11" s="127"/>
      <c r="F11" s="127"/>
      <c r="G11" s="41"/>
      <c r="H11" s="41"/>
      <c r="I11" s="41"/>
      <c r="J11" s="41"/>
      <c r="K11" s="41"/>
    </row>
    <row r="12" spans="1:11">
      <c r="A12" s="165"/>
      <c r="B12" s="165"/>
      <c r="C12" s="165"/>
      <c r="D12" s="165"/>
      <c r="E12" s="165"/>
      <c r="F12" s="165"/>
    </row>
    <row r="13" spans="1:11">
      <c r="A13" s="165"/>
      <c r="B13" s="165"/>
      <c r="C13" s="165"/>
      <c r="D13" s="165"/>
      <c r="E13" s="165"/>
      <c r="F13" s="165"/>
    </row>
    <row r="14" spans="1:11">
      <c r="A14" s="165"/>
      <c r="B14" s="165"/>
      <c r="C14" s="165"/>
      <c r="D14" s="165"/>
      <c r="E14" s="165"/>
      <c r="F14" s="165"/>
    </row>
  </sheetData>
  <printOptions horizontalCentered="1" verticalCentered="1"/>
  <pageMargins left="0.7" right="0.7" top="0.75" bottom="0.75" header="0.3" footer="0.3"/>
  <pageSetup paperSize="9" orientation="landscape" r:id="rId1"/>
  <headerFooter>
    <oddFooter>&amp;R&amp;P</oddFooter>
  </headerFooter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7"/>
  <sheetViews>
    <sheetView topLeftCell="A4" zoomScaleNormal="100" workbookViewId="0">
      <selection activeCell="F30" sqref="F30"/>
    </sheetView>
  </sheetViews>
  <sheetFormatPr defaultRowHeight="15"/>
  <cols>
    <col min="1" max="1" width="25.28515625" customWidth="1"/>
    <col min="2" max="2" width="17" customWidth="1"/>
    <col min="3" max="3" width="16.42578125" customWidth="1"/>
    <col min="4" max="4" width="20.85546875" customWidth="1"/>
    <col min="5" max="7" width="11.28515625" customWidth="1"/>
  </cols>
  <sheetData>
    <row r="1" spans="1:4">
      <c r="A1" s="319" t="s">
        <v>774</v>
      </c>
    </row>
    <row r="2" spans="1:4">
      <c r="A2" s="319" t="s">
        <v>592</v>
      </c>
    </row>
    <row r="4" spans="1:4" ht="26.25">
      <c r="A4" s="221" t="s">
        <v>222</v>
      </c>
      <c r="B4" s="236" t="s">
        <v>575</v>
      </c>
      <c r="C4" s="236" t="s">
        <v>576</v>
      </c>
      <c r="D4" s="474" t="s">
        <v>824</v>
      </c>
    </row>
    <row r="5" spans="1:4">
      <c r="A5" s="222" t="s">
        <v>210</v>
      </c>
      <c r="B5" s="233">
        <v>32</v>
      </c>
      <c r="C5" s="233">
        <v>42</v>
      </c>
      <c r="D5" s="419">
        <f t="shared" ref="D5:D25" si="0">+B5/C5*100</f>
        <v>76.19047619047619</v>
      </c>
    </row>
    <row r="6" spans="1:4">
      <c r="A6" s="222" t="s">
        <v>212</v>
      </c>
      <c r="B6" s="233">
        <v>17</v>
      </c>
      <c r="C6" s="233">
        <v>23</v>
      </c>
      <c r="D6" s="419">
        <f t="shared" si="0"/>
        <v>73.91304347826086</v>
      </c>
    </row>
    <row r="7" spans="1:4">
      <c r="A7" s="222" t="s">
        <v>207</v>
      </c>
      <c r="B7" s="233">
        <v>35</v>
      </c>
      <c r="C7" s="233">
        <v>56</v>
      </c>
      <c r="D7" s="419">
        <f t="shared" si="0"/>
        <v>62.5</v>
      </c>
    </row>
    <row r="8" spans="1:4">
      <c r="A8" s="222" t="s">
        <v>203</v>
      </c>
      <c r="B8" s="233">
        <v>32</v>
      </c>
      <c r="C8" s="233">
        <v>53</v>
      </c>
      <c r="D8" s="419">
        <f t="shared" si="0"/>
        <v>60.377358490566039</v>
      </c>
    </row>
    <row r="9" spans="1:4">
      <c r="A9" s="265" t="s">
        <v>209</v>
      </c>
      <c r="B9" s="233">
        <v>33</v>
      </c>
      <c r="C9" s="233">
        <v>67</v>
      </c>
      <c r="D9" s="419">
        <f t="shared" si="0"/>
        <v>49.253731343283583</v>
      </c>
    </row>
    <row r="10" spans="1:4">
      <c r="A10" s="222" t="s">
        <v>216</v>
      </c>
      <c r="B10" s="233">
        <v>38</v>
      </c>
      <c r="C10" s="233">
        <v>78</v>
      </c>
      <c r="D10" s="419">
        <f t="shared" si="0"/>
        <v>48.717948717948715</v>
      </c>
    </row>
    <row r="11" spans="1:4">
      <c r="A11" s="222" t="s">
        <v>574</v>
      </c>
      <c r="B11" s="233">
        <v>11</v>
      </c>
      <c r="C11" s="233">
        <v>23</v>
      </c>
      <c r="D11" s="419">
        <f t="shared" si="0"/>
        <v>47.826086956521742</v>
      </c>
    </row>
    <row r="12" spans="1:4">
      <c r="A12" s="222" t="s">
        <v>202</v>
      </c>
      <c r="B12" s="233">
        <v>13</v>
      </c>
      <c r="C12" s="233">
        <v>28</v>
      </c>
      <c r="D12" s="419">
        <f t="shared" si="0"/>
        <v>46.428571428571431</v>
      </c>
    </row>
    <row r="13" spans="1:4">
      <c r="A13" s="222" t="s">
        <v>217</v>
      </c>
      <c r="B13" s="233">
        <v>17</v>
      </c>
      <c r="C13" s="233">
        <v>37</v>
      </c>
      <c r="D13" s="419">
        <f t="shared" si="0"/>
        <v>45.945945945945951</v>
      </c>
    </row>
    <row r="14" spans="1:4">
      <c r="A14" s="222" t="s">
        <v>231</v>
      </c>
      <c r="B14" s="233">
        <v>22</v>
      </c>
      <c r="C14" s="233">
        <v>48</v>
      </c>
      <c r="D14" s="419">
        <f t="shared" si="0"/>
        <v>45.833333333333329</v>
      </c>
    </row>
    <row r="15" spans="1:4">
      <c r="A15" s="222" t="s">
        <v>559</v>
      </c>
      <c r="B15" s="233">
        <v>11</v>
      </c>
      <c r="C15" s="233">
        <v>24</v>
      </c>
      <c r="D15" s="419">
        <f t="shared" si="0"/>
        <v>45.833333333333329</v>
      </c>
    </row>
    <row r="16" spans="1:4">
      <c r="A16" s="222" t="s">
        <v>201</v>
      </c>
      <c r="B16" s="233">
        <v>14</v>
      </c>
      <c r="C16" s="233">
        <v>37</v>
      </c>
      <c r="D16" s="419">
        <f t="shared" si="0"/>
        <v>37.837837837837839</v>
      </c>
    </row>
    <row r="17" spans="1:4">
      <c r="A17" s="222" t="s">
        <v>206</v>
      </c>
      <c r="B17" s="233">
        <v>18</v>
      </c>
      <c r="C17" s="233">
        <v>48</v>
      </c>
      <c r="D17" s="419">
        <f t="shared" si="0"/>
        <v>37.5</v>
      </c>
    </row>
    <row r="18" spans="1:4">
      <c r="A18" s="222" t="s">
        <v>211</v>
      </c>
      <c r="B18" s="233">
        <v>18</v>
      </c>
      <c r="C18" s="233">
        <v>49</v>
      </c>
      <c r="D18" s="419">
        <f t="shared" si="0"/>
        <v>36.734693877551024</v>
      </c>
    </row>
    <row r="19" spans="1:4">
      <c r="A19" s="222" t="s">
        <v>561</v>
      </c>
      <c r="B19" s="233">
        <v>5</v>
      </c>
      <c r="C19" s="233">
        <v>20</v>
      </c>
      <c r="D19" s="419">
        <f t="shared" si="0"/>
        <v>25</v>
      </c>
    </row>
    <row r="20" spans="1:4">
      <c r="A20" s="222" t="s">
        <v>219</v>
      </c>
      <c r="B20" s="233">
        <v>9</v>
      </c>
      <c r="C20" s="233">
        <v>37</v>
      </c>
      <c r="D20" s="419">
        <f t="shared" si="0"/>
        <v>24.324324324324326</v>
      </c>
    </row>
    <row r="21" spans="1:4">
      <c r="A21" s="222" t="s">
        <v>555</v>
      </c>
      <c r="B21" s="233">
        <v>5</v>
      </c>
      <c r="C21" s="233">
        <v>22</v>
      </c>
      <c r="D21" s="419">
        <f t="shared" si="0"/>
        <v>22.727272727272727</v>
      </c>
    </row>
    <row r="22" spans="1:4">
      <c r="A22" s="222" t="s">
        <v>215</v>
      </c>
      <c r="B22" s="233">
        <v>2</v>
      </c>
      <c r="C22" s="233">
        <v>11</v>
      </c>
      <c r="D22" s="419">
        <f t="shared" si="0"/>
        <v>18.181818181818183</v>
      </c>
    </row>
    <row r="23" spans="1:4">
      <c r="A23" s="222" t="s">
        <v>562</v>
      </c>
      <c r="B23" s="233">
        <v>1</v>
      </c>
      <c r="C23" s="233">
        <v>6</v>
      </c>
      <c r="D23" s="419">
        <f t="shared" si="0"/>
        <v>16.666666666666664</v>
      </c>
    </row>
    <row r="24" spans="1:4">
      <c r="A24" s="222" t="s">
        <v>214</v>
      </c>
      <c r="B24" s="233">
        <v>0</v>
      </c>
      <c r="C24" s="233">
        <v>7</v>
      </c>
      <c r="D24" s="419">
        <f t="shared" si="0"/>
        <v>0</v>
      </c>
    </row>
    <row r="25" spans="1:4">
      <c r="A25" s="222" t="s">
        <v>232</v>
      </c>
      <c r="B25" s="233">
        <v>0</v>
      </c>
      <c r="C25" s="233">
        <v>22</v>
      </c>
      <c r="D25" s="419">
        <f t="shared" si="0"/>
        <v>0</v>
      </c>
    </row>
    <row r="26" spans="1:4">
      <c r="A26" s="225" t="s">
        <v>5</v>
      </c>
      <c r="B26" s="531">
        <f>SUM(B5:B25)</f>
        <v>333</v>
      </c>
      <c r="C26" s="531">
        <f>SUM(C5:C25)</f>
        <v>738</v>
      </c>
      <c r="D26" s="532">
        <f>+B26/C26*100</f>
        <v>45.121951219512198</v>
      </c>
    </row>
    <row r="27" spans="1:4" ht="18" customHeight="1"/>
  </sheetData>
  <printOptions horizontalCentered="1" verticalCentered="1"/>
  <pageMargins left="0.7" right="0.7" top="0.75" bottom="0.75" header="0.3" footer="0.3"/>
  <pageSetup paperSize="9" orientation="landscape" r:id="rId1"/>
  <headerFooter>
    <oddFooter>&amp;R&amp;P</oddFooter>
  </headerFooter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zoomScaleNormal="100" workbookViewId="0">
      <selection activeCell="F30" sqref="F30"/>
    </sheetView>
  </sheetViews>
  <sheetFormatPr defaultRowHeight="15"/>
  <cols>
    <col min="1" max="1" width="26" customWidth="1"/>
    <col min="2" max="2" width="13.28515625" customWidth="1"/>
    <col min="3" max="3" width="11.85546875" customWidth="1"/>
    <col min="4" max="4" width="12.42578125" customWidth="1"/>
    <col min="5" max="5" width="2.28515625" customWidth="1"/>
    <col min="6" max="6" width="8.85546875" customWidth="1"/>
  </cols>
  <sheetData>
    <row r="1" spans="1:7" ht="15" customHeight="1">
      <c r="A1" s="316" t="s">
        <v>825</v>
      </c>
      <c r="B1" s="316"/>
      <c r="C1" s="316"/>
      <c r="D1" s="316"/>
      <c r="E1" s="44"/>
      <c r="F1" s="44"/>
      <c r="G1" s="165"/>
    </row>
    <row r="2" spans="1:7" ht="15" customHeight="1">
      <c r="A2" s="316" t="s">
        <v>827</v>
      </c>
      <c r="B2" s="316"/>
      <c r="C2" s="316"/>
      <c r="D2" s="316"/>
      <c r="E2" s="44"/>
      <c r="F2" s="44"/>
      <c r="G2" s="165"/>
    </row>
    <row r="3" spans="1:7" ht="15" customHeight="1">
      <c r="A3" s="316" t="s">
        <v>826</v>
      </c>
      <c r="B3" s="316"/>
      <c r="C3" s="316"/>
      <c r="D3" s="316"/>
      <c r="E3" s="44"/>
      <c r="F3" s="44"/>
      <c r="G3" s="165"/>
    </row>
    <row r="4" spans="1:7" ht="15" customHeight="1">
      <c r="A4" s="316"/>
      <c r="B4" s="316"/>
      <c r="C4" s="316"/>
      <c r="D4" s="316"/>
      <c r="E4" s="44"/>
      <c r="F4" s="44"/>
      <c r="G4" s="165"/>
    </row>
    <row r="5" spans="1:7">
      <c r="A5" s="981" t="s">
        <v>88</v>
      </c>
      <c r="B5" s="512"/>
      <c r="C5" s="989" t="s">
        <v>195</v>
      </c>
      <c r="D5" s="989"/>
      <c r="E5" s="127"/>
      <c r="F5" s="983" t="s">
        <v>35</v>
      </c>
      <c r="G5" s="165"/>
    </row>
    <row r="6" spans="1:7" ht="26.25" customHeight="1">
      <c r="A6" s="982"/>
      <c r="B6" s="513"/>
      <c r="C6" s="300" t="s">
        <v>5</v>
      </c>
      <c r="D6" s="597" t="s">
        <v>721</v>
      </c>
      <c r="E6" s="127"/>
      <c r="F6" s="984"/>
      <c r="G6" s="165"/>
    </row>
    <row r="7" spans="1:7">
      <c r="A7" s="1026" t="s">
        <v>55</v>
      </c>
      <c r="B7" s="223" t="s">
        <v>406</v>
      </c>
      <c r="C7" s="223">
        <v>114</v>
      </c>
      <c r="D7" s="578">
        <v>5.7</v>
      </c>
      <c r="E7" s="127"/>
      <c r="F7" s="223">
        <v>20</v>
      </c>
      <c r="G7" s="165"/>
    </row>
    <row r="8" spans="1:7">
      <c r="A8" s="1027"/>
      <c r="B8" s="224" t="s">
        <v>407</v>
      </c>
      <c r="C8" s="223">
        <v>449</v>
      </c>
      <c r="D8" s="578">
        <v>22.45</v>
      </c>
      <c r="E8" s="479"/>
      <c r="F8" s="223">
        <v>20</v>
      </c>
      <c r="G8" s="165"/>
    </row>
    <row r="9" spans="1:7">
      <c r="A9" s="1028" t="s">
        <v>594</v>
      </c>
      <c r="B9" s="223" t="s">
        <v>406</v>
      </c>
      <c r="C9" s="223">
        <v>11</v>
      </c>
      <c r="D9" s="578">
        <v>5.5</v>
      </c>
      <c r="E9" s="127"/>
      <c r="F9" s="223">
        <v>2</v>
      </c>
      <c r="G9" s="165"/>
    </row>
    <row r="10" spans="1:7">
      <c r="A10" s="1027"/>
      <c r="B10" s="224" t="s">
        <v>407</v>
      </c>
      <c r="C10" s="224">
        <v>148</v>
      </c>
      <c r="D10" s="397">
        <v>9.25</v>
      </c>
      <c r="E10" s="127"/>
      <c r="F10" s="224">
        <v>16</v>
      </c>
      <c r="G10" s="165"/>
    </row>
    <row r="11" spans="1:7">
      <c r="A11" s="127"/>
      <c r="B11" s="127"/>
      <c r="C11" s="127">
        <f>SUM(C7:C10)</f>
        <v>722</v>
      </c>
      <c r="D11" s="577"/>
      <c r="E11" s="127"/>
      <c r="F11" s="127"/>
      <c r="G11" s="165"/>
    </row>
    <row r="12" spans="1:7">
      <c r="A12" s="165"/>
      <c r="B12" s="165"/>
      <c r="C12" s="165"/>
      <c r="D12" s="165">
        <f>+C7+C8</f>
        <v>563</v>
      </c>
      <c r="E12" s="165"/>
      <c r="F12" s="165"/>
      <c r="G12" s="165"/>
    </row>
    <row r="13" spans="1:7">
      <c r="A13" s="165"/>
      <c r="B13" s="165"/>
      <c r="C13" s="165"/>
      <c r="D13" s="165">
        <f>+D12/C11*100</f>
        <v>77.97783933518005</v>
      </c>
      <c r="E13" s="165"/>
      <c r="F13" s="165"/>
      <c r="G13" s="165"/>
    </row>
    <row r="16" spans="1:7">
      <c r="C16">
        <f>110-78</f>
        <v>32</v>
      </c>
    </row>
  </sheetData>
  <mergeCells count="5">
    <mergeCell ref="C5:D5"/>
    <mergeCell ref="A5:A6"/>
    <mergeCell ref="F5:F6"/>
    <mergeCell ref="A7:A8"/>
    <mergeCell ref="A9:A10"/>
  </mergeCells>
  <printOptions horizontalCentered="1" verticalCentered="1"/>
  <pageMargins left="0.7" right="0.7" top="0.75" bottom="0.75" header="0.3" footer="0.3"/>
  <pageSetup paperSize="9" orientation="landscape" r:id="rId1"/>
  <headerFooter>
    <oddFooter>&amp;R&amp;P</oddFooter>
  </headerFooter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zoomScaleNormal="100" workbookViewId="0">
      <selection activeCell="F30" sqref="F30"/>
    </sheetView>
  </sheetViews>
  <sheetFormatPr defaultRowHeight="15"/>
  <cols>
    <col min="1" max="1" width="27.42578125" customWidth="1"/>
    <col min="2" max="2" width="10.28515625" customWidth="1"/>
    <col min="3" max="3" width="11.5703125" customWidth="1"/>
    <col min="4" max="4" width="12.28515625" customWidth="1"/>
    <col min="5" max="5" width="2.7109375" style="1" customWidth="1"/>
    <col min="6" max="6" width="13" customWidth="1"/>
    <col min="7" max="7" width="13.85546875" customWidth="1"/>
    <col min="8" max="8" width="12.7109375" customWidth="1"/>
  </cols>
  <sheetData>
    <row r="1" spans="1:9">
      <c r="A1" s="316" t="s">
        <v>612</v>
      </c>
      <c r="B1" s="165"/>
      <c r="C1" s="165"/>
      <c r="D1" s="165"/>
      <c r="E1" s="89"/>
      <c r="F1" s="165"/>
      <c r="G1" s="165"/>
      <c r="H1" s="165"/>
      <c r="I1" s="165"/>
    </row>
    <row r="2" spans="1:9">
      <c r="A2" s="316" t="s">
        <v>598</v>
      </c>
      <c r="B2" s="165"/>
      <c r="C2" s="165"/>
      <c r="D2" s="165"/>
      <c r="E2" s="89"/>
      <c r="F2" s="165"/>
      <c r="G2" s="165"/>
      <c r="H2" s="165"/>
      <c r="I2" s="165"/>
    </row>
    <row r="3" spans="1:9" ht="15" customHeight="1">
      <c r="A3" s="165"/>
      <c r="B3" s="316"/>
      <c r="C3" s="316"/>
      <c r="D3" s="316"/>
      <c r="E3" s="492"/>
      <c r="F3" s="316"/>
      <c r="G3" s="316"/>
      <c r="H3" s="316"/>
      <c r="I3" s="44"/>
    </row>
    <row r="4" spans="1:9">
      <c r="A4" s="287"/>
      <c r="B4" s="579"/>
      <c r="C4" s="579"/>
      <c r="D4" s="579"/>
      <c r="E4" s="234"/>
      <c r="F4" s="1029" t="s">
        <v>597</v>
      </c>
      <c r="G4" s="1029"/>
      <c r="H4" s="1029"/>
      <c r="I4" s="165"/>
    </row>
    <row r="5" spans="1:9">
      <c r="A5" s="224"/>
      <c r="B5" s="300" t="s">
        <v>406</v>
      </c>
      <c r="C5" s="300" t="s">
        <v>407</v>
      </c>
      <c r="D5" s="300" t="s">
        <v>478</v>
      </c>
      <c r="E5" s="234"/>
      <c r="F5" s="517" t="s">
        <v>406</v>
      </c>
      <c r="G5" s="517" t="s">
        <v>407</v>
      </c>
      <c r="H5" s="517" t="s">
        <v>5</v>
      </c>
      <c r="I5" s="165"/>
    </row>
    <row r="6" spans="1:9">
      <c r="A6" s="223" t="s">
        <v>595</v>
      </c>
      <c r="B6" s="234">
        <v>114</v>
      </c>
      <c r="C6" s="234">
        <v>449</v>
      </c>
      <c r="D6" s="234">
        <f>SUM(B6:C6)</f>
        <v>563</v>
      </c>
      <c r="E6" s="234"/>
      <c r="F6" s="361">
        <f>+B6/563*100</f>
        <v>20.24866785079929</v>
      </c>
      <c r="G6" s="361">
        <f>+C6/563*100</f>
        <v>79.751332149200721</v>
      </c>
      <c r="H6" s="580">
        <f>+D6/563*100</f>
        <v>100</v>
      </c>
      <c r="I6" s="165"/>
    </row>
    <row r="7" spans="1:9">
      <c r="A7" s="223" t="s">
        <v>596</v>
      </c>
      <c r="B7" s="234">
        <v>11</v>
      </c>
      <c r="C7" s="234">
        <v>148</v>
      </c>
      <c r="D7" s="234">
        <f>SUM(B7:C7)</f>
        <v>159</v>
      </c>
      <c r="E7" s="234"/>
      <c r="F7" s="361">
        <f>+B7/159*100</f>
        <v>6.9182389937106921</v>
      </c>
      <c r="G7" s="361">
        <f>+C7/159*100</f>
        <v>93.081761006289312</v>
      </c>
      <c r="H7" s="580">
        <f>+D7/159*100</f>
        <v>100</v>
      </c>
      <c r="I7" s="165"/>
    </row>
    <row r="8" spans="1:9">
      <c r="A8" s="225" t="s">
        <v>5</v>
      </c>
      <c r="B8" s="235">
        <f>SUM(B6:B7)</f>
        <v>125</v>
      </c>
      <c r="C8" s="235">
        <f>SUM(C6:C7)</f>
        <v>597</v>
      </c>
      <c r="D8" s="235">
        <f>SUM(D6:D7)</f>
        <v>722</v>
      </c>
      <c r="E8" s="491"/>
      <c r="F8" s="545">
        <f>+B8/722*100</f>
        <v>17.313019390581719</v>
      </c>
      <c r="G8" s="545">
        <f>+C8/722*100</f>
        <v>82.686980609418285</v>
      </c>
      <c r="H8" s="362">
        <f>+D8/722*100</f>
        <v>100</v>
      </c>
      <c r="I8" s="165"/>
    </row>
    <row r="9" spans="1:9">
      <c r="B9" s="165"/>
      <c r="C9" s="165"/>
      <c r="D9" s="165"/>
      <c r="E9" s="89"/>
      <c r="F9" s="165"/>
      <c r="G9" s="165"/>
      <c r="H9" s="165"/>
      <c r="I9" s="165"/>
    </row>
    <row r="10" spans="1:9">
      <c r="A10" s="907" t="s">
        <v>602</v>
      </c>
      <c r="B10" s="165"/>
      <c r="C10" s="165"/>
      <c r="D10" s="165"/>
      <c r="E10" s="89"/>
      <c r="F10" s="165"/>
      <c r="G10" s="165"/>
      <c r="H10" s="165"/>
      <c r="I10" s="165"/>
    </row>
    <row r="11" spans="1:9">
      <c r="A11" s="165"/>
      <c r="B11" s="165"/>
      <c r="C11" s="165"/>
      <c r="D11" s="165"/>
      <c r="E11" s="89"/>
      <c r="F11" s="165"/>
      <c r="G11" s="165"/>
      <c r="H11" s="165"/>
      <c r="I11" s="165"/>
    </row>
    <row r="12" spans="1:9">
      <c r="A12" s="165"/>
      <c r="B12" s="165"/>
      <c r="C12" s="165"/>
      <c r="D12" s="165"/>
      <c r="E12" s="89"/>
      <c r="F12" s="165"/>
      <c r="G12" s="165"/>
      <c r="H12" s="165"/>
      <c r="I12" s="165"/>
    </row>
    <row r="13" spans="1:9" ht="15" customHeight="1">
      <c r="A13" s="165"/>
      <c r="B13" s="165"/>
      <c r="C13" s="165"/>
      <c r="D13" s="165"/>
      <c r="E13" s="89"/>
      <c r="F13" s="165"/>
      <c r="G13" s="165"/>
      <c r="H13" s="165"/>
      <c r="I13" s="165"/>
    </row>
    <row r="14" spans="1:9">
      <c r="A14" s="165"/>
      <c r="B14" s="165"/>
      <c r="C14" s="165"/>
      <c r="D14" s="165"/>
      <c r="E14" s="89"/>
      <c r="F14" s="165"/>
      <c r="G14" s="165"/>
      <c r="H14" s="165"/>
      <c r="I14" s="165"/>
    </row>
    <row r="15" spans="1:9">
      <c r="A15" s="165"/>
      <c r="B15" s="165"/>
      <c r="C15" s="165"/>
      <c r="D15" s="165"/>
      <c r="E15" s="89"/>
      <c r="F15" s="165"/>
      <c r="G15" s="165"/>
      <c r="H15" s="165"/>
      <c r="I15" s="165"/>
    </row>
    <row r="16" spans="1:9">
      <c r="A16" s="165"/>
      <c r="B16" s="165"/>
      <c r="C16" s="165"/>
      <c r="D16" s="165"/>
      <c r="E16" s="89"/>
      <c r="F16" s="165"/>
      <c r="G16" s="165"/>
      <c r="H16" s="165"/>
      <c r="I16" s="165"/>
    </row>
    <row r="17" spans="1:9">
      <c r="A17" s="165"/>
      <c r="B17" s="165"/>
      <c r="C17" s="165"/>
      <c r="D17" s="165"/>
      <c r="E17" s="89"/>
      <c r="F17" s="165"/>
      <c r="G17" s="165"/>
      <c r="H17" s="165"/>
      <c r="I17" s="165"/>
    </row>
    <row r="18" spans="1:9">
      <c r="A18" s="165"/>
      <c r="B18" s="165"/>
      <c r="C18" s="165"/>
      <c r="D18" s="165"/>
      <c r="E18" s="89"/>
      <c r="F18" s="165"/>
      <c r="G18" s="165"/>
      <c r="H18" s="165"/>
      <c r="I18" s="165"/>
    </row>
    <row r="19" spans="1:9">
      <c r="A19" s="165"/>
      <c r="B19" s="165"/>
      <c r="C19" s="165"/>
      <c r="D19" s="165"/>
      <c r="E19" s="89"/>
      <c r="F19" s="165"/>
      <c r="G19" s="165"/>
      <c r="H19" s="165"/>
      <c r="I19" s="165"/>
    </row>
    <row r="20" spans="1:9">
      <c r="A20" s="165"/>
      <c r="B20" s="165"/>
      <c r="C20" s="165"/>
      <c r="D20" s="165"/>
      <c r="E20" s="89"/>
      <c r="F20" s="165"/>
      <c r="G20" s="165"/>
      <c r="H20" s="165"/>
      <c r="I20" s="165"/>
    </row>
    <row r="21" spans="1:9">
      <c r="A21" s="165"/>
      <c r="B21" s="165"/>
      <c r="C21" s="165"/>
      <c r="D21" s="165"/>
      <c r="E21" s="89"/>
      <c r="F21" s="165"/>
      <c r="G21" s="165"/>
      <c r="H21" s="165"/>
      <c r="I21" s="165"/>
    </row>
    <row r="22" spans="1:9">
      <c r="A22" s="165"/>
      <c r="B22" s="165"/>
      <c r="C22" s="165"/>
      <c r="D22" s="165"/>
      <c r="E22" s="89"/>
      <c r="F22" s="165"/>
      <c r="G22" s="165"/>
      <c r="H22" s="165"/>
      <c r="I22" s="165"/>
    </row>
    <row r="23" spans="1:9">
      <c r="A23" s="165"/>
      <c r="B23" s="165"/>
      <c r="C23" s="165"/>
      <c r="D23" s="165"/>
      <c r="E23" s="89"/>
      <c r="F23" s="165"/>
      <c r="G23" s="165"/>
      <c r="H23" s="165"/>
      <c r="I23" s="165"/>
    </row>
    <row r="24" spans="1:9">
      <c r="A24" s="165"/>
      <c r="B24" s="165"/>
      <c r="C24" s="165"/>
      <c r="D24" s="165"/>
      <c r="E24" s="89"/>
      <c r="F24" s="165"/>
      <c r="G24" s="165"/>
      <c r="H24" s="165"/>
      <c r="I24" s="165"/>
    </row>
    <row r="25" spans="1:9">
      <c r="A25" s="165"/>
      <c r="B25" s="165"/>
      <c r="C25" s="165"/>
      <c r="D25" s="165"/>
      <c r="E25" s="89"/>
      <c r="F25" s="165"/>
      <c r="G25" s="165"/>
      <c r="H25" s="165"/>
      <c r="I25" s="165"/>
    </row>
    <row r="26" spans="1:9">
      <c r="A26" s="165"/>
      <c r="B26" s="165"/>
      <c r="C26" s="165"/>
      <c r="D26" s="165"/>
      <c r="E26" s="89"/>
      <c r="F26" s="165"/>
      <c r="G26" s="165"/>
      <c r="H26" s="165"/>
      <c r="I26" s="165"/>
    </row>
    <row r="27" spans="1:9">
      <c r="A27" s="165"/>
      <c r="B27" s="165"/>
      <c r="C27" s="165"/>
      <c r="D27" s="165"/>
      <c r="E27" s="89"/>
      <c r="F27" s="165"/>
      <c r="G27" s="165"/>
      <c r="H27" s="165"/>
      <c r="I27" s="165"/>
    </row>
    <row r="28" spans="1:9">
      <c r="A28" s="165"/>
      <c r="B28" s="165"/>
      <c r="C28" s="165"/>
      <c r="D28" s="165"/>
      <c r="E28" s="89"/>
      <c r="F28" s="165"/>
      <c r="G28" s="165"/>
      <c r="H28" s="165"/>
      <c r="I28" s="165"/>
    </row>
    <row r="29" spans="1:9">
      <c r="A29" s="165"/>
      <c r="B29" s="165"/>
      <c r="C29" s="165"/>
      <c r="D29" s="165"/>
      <c r="E29" s="89"/>
      <c r="F29" s="165"/>
      <c r="G29" s="165"/>
      <c r="H29" s="165"/>
      <c r="I29" s="165"/>
    </row>
    <row r="30" spans="1:9">
      <c r="A30" s="165"/>
      <c r="B30" s="165"/>
      <c r="C30" s="165"/>
      <c r="D30" s="165"/>
      <c r="E30" s="89"/>
      <c r="F30" s="165"/>
      <c r="G30" s="165"/>
      <c r="H30" s="165"/>
      <c r="I30" s="165"/>
    </row>
    <row r="31" spans="1:9">
      <c r="A31" s="165"/>
      <c r="B31" s="165"/>
      <c r="C31" s="165"/>
      <c r="D31" s="165"/>
      <c r="E31" s="89"/>
      <c r="F31" s="165"/>
      <c r="G31" s="165"/>
      <c r="H31" s="165"/>
      <c r="I31" s="165"/>
    </row>
    <row r="32" spans="1:9">
      <c r="A32" s="165"/>
      <c r="B32" s="165"/>
      <c r="C32" s="165"/>
      <c r="D32" s="165"/>
      <c r="E32" s="89"/>
      <c r="F32" s="165"/>
      <c r="G32" s="165"/>
      <c r="H32" s="165"/>
      <c r="I32" s="165"/>
    </row>
    <row r="33" spans="1:9">
      <c r="A33" s="165"/>
      <c r="B33" s="165"/>
      <c r="C33" s="165"/>
      <c r="D33" s="165"/>
      <c r="E33" s="89"/>
      <c r="F33" s="165"/>
      <c r="G33" s="165"/>
      <c r="H33" s="165"/>
      <c r="I33" s="165"/>
    </row>
    <row r="34" spans="1:9">
      <c r="A34" s="165"/>
      <c r="B34" s="165"/>
      <c r="C34" s="165"/>
      <c r="D34" s="165"/>
      <c r="E34" s="89"/>
      <c r="F34" s="165"/>
      <c r="G34" s="165"/>
      <c r="H34" s="165"/>
      <c r="I34" s="165"/>
    </row>
    <row r="35" spans="1:9">
      <c r="A35" s="165"/>
      <c r="B35" s="165"/>
      <c r="C35" s="165"/>
      <c r="D35" s="165"/>
      <c r="E35" s="89"/>
      <c r="F35" s="165"/>
      <c r="G35" s="165"/>
      <c r="H35" s="165"/>
      <c r="I35" s="165"/>
    </row>
    <row r="36" spans="1:9">
      <c r="A36" s="165"/>
      <c r="B36" s="165"/>
      <c r="C36" s="165"/>
      <c r="D36" s="165"/>
      <c r="E36" s="89"/>
      <c r="F36" s="165"/>
      <c r="G36" s="165"/>
      <c r="H36" s="165"/>
      <c r="I36" s="165"/>
    </row>
    <row r="37" spans="1:9">
      <c r="A37" s="165"/>
      <c r="B37" s="165"/>
      <c r="C37" s="165"/>
      <c r="D37" s="165"/>
      <c r="E37" s="89"/>
      <c r="F37" s="165"/>
      <c r="G37" s="165"/>
      <c r="H37" s="165"/>
      <c r="I37" s="165"/>
    </row>
    <row r="38" spans="1:9">
      <c r="A38" s="165"/>
      <c r="B38" s="165"/>
      <c r="C38" s="165"/>
      <c r="D38" s="165"/>
      <c r="E38" s="89"/>
      <c r="F38" s="165"/>
      <c r="G38" s="165"/>
      <c r="H38" s="165"/>
      <c r="I38" s="165"/>
    </row>
    <row r="39" spans="1:9">
      <c r="A39" s="165"/>
      <c r="B39" s="165"/>
      <c r="C39" s="165"/>
      <c r="D39" s="165"/>
      <c r="E39" s="89"/>
      <c r="F39" s="165"/>
      <c r="G39" s="165"/>
      <c r="H39" s="165"/>
      <c r="I39" s="165"/>
    </row>
    <row r="40" spans="1:9">
      <c r="A40" s="165"/>
      <c r="B40" s="165"/>
      <c r="C40" s="165"/>
      <c r="D40" s="165"/>
      <c r="E40" s="89"/>
      <c r="F40" s="165"/>
      <c r="G40" s="165"/>
      <c r="H40" s="165"/>
      <c r="I40" s="165"/>
    </row>
  </sheetData>
  <mergeCells count="1">
    <mergeCell ref="F4:H4"/>
  </mergeCells>
  <printOptions horizontalCentered="1" verticalCentered="1"/>
  <pageMargins left="0.7" right="0.7" top="0.75" bottom="0.75" header="0.3" footer="0.3"/>
  <pageSetup paperSize="9" orientation="landscape" r:id="rId1"/>
  <headerFooter>
    <oddFooter>&amp;R&amp;P</oddFooter>
  </headerFooter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"/>
  <sheetViews>
    <sheetView zoomScaleNormal="100" workbookViewId="0">
      <selection activeCell="F30" sqref="F30"/>
    </sheetView>
  </sheetViews>
  <sheetFormatPr defaultRowHeight="15"/>
  <cols>
    <col min="1" max="1" width="23.7109375" customWidth="1"/>
    <col min="3" max="3" width="14.28515625" customWidth="1"/>
    <col min="4" max="4" width="2.140625" style="1" customWidth="1"/>
    <col min="5" max="5" width="17.5703125" customWidth="1"/>
    <col min="6" max="6" width="13.85546875" customWidth="1"/>
    <col min="7" max="7" width="15.140625" customWidth="1"/>
  </cols>
  <sheetData>
    <row r="1" spans="1:14">
      <c r="A1" s="316" t="s">
        <v>613</v>
      </c>
      <c r="B1" s="222"/>
      <c r="C1" s="222"/>
      <c r="D1" s="223"/>
      <c r="E1" s="222"/>
      <c r="F1" s="165"/>
      <c r="G1" s="165"/>
      <c r="H1" s="165"/>
      <c r="I1" s="165"/>
      <c r="J1" s="165"/>
      <c r="K1" s="165"/>
      <c r="L1" s="165"/>
      <c r="M1" s="165"/>
      <c r="N1" s="165"/>
    </row>
    <row r="2" spans="1:14">
      <c r="A2" s="316"/>
      <c r="B2" s="222"/>
      <c r="C2" s="222"/>
      <c r="D2" s="223"/>
      <c r="E2" s="222"/>
      <c r="F2" s="165"/>
      <c r="G2" s="165"/>
      <c r="H2" s="165"/>
      <c r="I2" s="165"/>
      <c r="J2" s="165"/>
      <c r="K2" s="165"/>
      <c r="L2" s="165"/>
      <c r="M2" s="165"/>
      <c r="N2" s="165"/>
    </row>
    <row r="3" spans="1:14">
      <c r="A3" s="981" t="s">
        <v>376</v>
      </c>
      <c r="B3" s="1016" t="s">
        <v>274</v>
      </c>
      <c r="C3" s="1016"/>
      <c r="D3" s="327"/>
      <c r="E3" s="1030" t="s">
        <v>600</v>
      </c>
      <c r="F3" s="581"/>
      <c r="G3" s="165"/>
      <c r="H3" s="165"/>
      <c r="I3" s="165"/>
      <c r="J3" s="165"/>
      <c r="K3" s="165"/>
      <c r="L3" s="165"/>
      <c r="M3" s="165"/>
      <c r="N3" s="165"/>
    </row>
    <row r="4" spans="1:14" ht="24" customHeight="1">
      <c r="A4" s="982"/>
      <c r="B4" s="300" t="s">
        <v>478</v>
      </c>
      <c r="C4" s="516" t="s">
        <v>375</v>
      </c>
      <c r="D4" s="327"/>
      <c r="E4" s="1031"/>
      <c r="F4" s="514" t="s">
        <v>593</v>
      </c>
      <c r="G4" s="165"/>
      <c r="H4" s="165"/>
      <c r="I4" s="165"/>
      <c r="J4" s="165"/>
      <c r="K4" s="165"/>
      <c r="L4" s="165"/>
      <c r="M4" s="165"/>
      <c r="N4" s="165"/>
    </row>
    <row r="5" spans="1:14">
      <c r="A5" s="223" t="s">
        <v>196</v>
      </c>
      <c r="B5" s="234">
        <v>563</v>
      </c>
      <c r="C5" s="361">
        <f>+B5/722*100</f>
        <v>77.97783933518005</v>
      </c>
      <c r="D5" s="327"/>
      <c r="E5" s="540">
        <v>26.81</v>
      </c>
      <c r="F5" s="234">
        <v>21</v>
      </c>
      <c r="G5" s="165"/>
      <c r="H5" s="165"/>
      <c r="I5" s="165"/>
      <c r="J5" s="165"/>
      <c r="K5" s="165"/>
      <c r="L5" s="165"/>
      <c r="M5" s="165"/>
      <c r="N5" s="165"/>
    </row>
    <row r="6" spans="1:14">
      <c r="A6" s="223" t="s">
        <v>197</v>
      </c>
      <c r="B6" s="234">
        <v>159</v>
      </c>
      <c r="C6" s="361">
        <f>+B6/722*100</f>
        <v>22.022160664819946</v>
      </c>
      <c r="D6" s="327"/>
      <c r="E6" s="540">
        <v>9.94</v>
      </c>
      <c r="F6" s="234">
        <v>16</v>
      </c>
      <c r="G6" s="165"/>
      <c r="H6" s="165"/>
      <c r="I6" s="165"/>
      <c r="J6" s="165"/>
      <c r="K6" s="165"/>
      <c r="L6" s="165"/>
      <c r="M6" s="165"/>
      <c r="N6" s="165"/>
    </row>
    <row r="7" spans="1:14">
      <c r="A7" s="224" t="s">
        <v>599</v>
      </c>
      <c r="B7" s="300">
        <f>SUM(B5:B6)</f>
        <v>722</v>
      </c>
      <c r="C7" s="420">
        <f>+B7/722*100</f>
        <v>100</v>
      </c>
      <c r="D7" s="582"/>
      <c r="E7" s="541"/>
      <c r="F7" s="300"/>
      <c r="G7" s="165"/>
      <c r="H7" s="165"/>
      <c r="I7" s="165"/>
      <c r="J7" s="165"/>
      <c r="K7" s="165"/>
      <c r="L7" s="165"/>
      <c r="M7" s="165"/>
      <c r="N7" s="165"/>
    </row>
    <row r="8" spans="1:14">
      <c r="A8" s="127"/>
      <c r="B8" s="165"/>
      <c r="C8" s="165"/>
      <c r="D8" s="89"/>
      <c r="E8" s="127"/>
      <c r="F8" s="165"/>
      <c r="G8" s="165"/>
      <c r="H8" s="165"/>
      <c r="I8" s="165"/>
      <c r="J8" s="165"/>
      <c r="K8" s="165"/>
      <c r="L8" s="165"/>
      <c r="M8" s="165"/>
      <c r="N8" s="165"/>
    </row>
    <row r="9" spans="1:14">
      <c r="A9" s="907" t="s">
        <v>602</v>
      </c>
    </row>
  </sheetData>
  <mergeCells count="3">
    <mergeCell ref="A3:A4"/>
    <mergeCell ref="B3:C3"/>
    <mergeCell ref="E3:E4"/>
  </mergeCells>
  <printOptions horizontalCentered="1" verticalCentered="1"/>
  <pageMargins left="0.7" right="0.7" top="0.75" bottom="0.75" header="0.3" footer="0.3"/>
  <pageSetup paperSize="9" orientation="landscape" r:id="rId1"/>
  <headerFooter>
    <oddFooter>&amp;R&amp;P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zoomScaleNormal="100" workbookViewId="0">
      <selection activeCell="F30" sqref="F30"/>
    </sheetView>
  </sheetViews>
  <sheetFormatPr defaultRowHeight="15"/>
  <cols>
    <col min="1" max="1" width="29.85546875" customWidth="1"/>
    <col min="2" max="2" width="10.85546875" customWidth="1"/>
    <col min="3" max="3" width="12.5703125" customWidth="1"/>
    <col min="4" max="4" width="10.85546875" customWidth="1"/>
    <col min="5" max="5" width="10.28515625" customWidth="1"/>
    <col min="6" max="6" width="8.7109375" customWidth="1"/>
  </cols>
  <sheetData>
    <row r="1" spans="1:6">
      <c r="A1" s="313" t="s">
        <v>474</v>
      </c>
      <c r="B1" s="162"/>
      <c r="C1" s="162"/>
      <c r="D1" s="41"/>
      <c r="E1" s="41"/>
      <c r="F1" s="41"/>
    </row>
    <row r="2" spans="1:6">
      <c r="A2" s="240"/>
      <c r="B2" s="162"/>
      <c r="C2" s="162"/>
      <c r="D2" s="41"/>
      <c r="E2" s="41"/>
      <c r="F2" s="41"/>
    </row>
    <row r="3" spans="1:6" ht="26.25">
      <c r="A3" s="221" t="s">
        <v>222</v>
      </c>
      <c r="B3" s="236" t="s">
        <v>0</v>
      </c>
      <c r="C3" s="236" t="s">
        <v>1</v>
      </c>
      <c r="D3" s="236" t="s">
        <v>276</v>
      </c>
      <c r="E3" s="236" t="s">
        <v>3</v>
      </c>
      <c r="F3" s="236" t="s">
        <v>4</v>
      </c>
    </row>
    <row r="4" spans="1:6">
      <c r="A4" s="222" t="s">
        <v>204</v>
      </c>
      <c r="B4" s="233"/>
      <c r="C4" s="233"/>
      <c r="D4" s="233"/>
      <c r="E4" s="233"/>
      <c r="F4" s="233" t="s">
        <v>233</v>
      </c>
    </row>
    <row r="5" spans="1:6">
      <c r="A5" s="222" t="s">
        <v>205</v>
      </c>
      <c r="B5" s="233"/>
      <c r="C5" s="233"/>
      <c r="D5" s="233"/>
      <c r="E5" s="233" t="s">
        <v>233</v>
      </c>
      <c r="F5" s="233"/>
    </row>
    <row r="6" spans="1:6">
      <c r="A6" s="222" t="s">
        <v>217</v>
      </c>
      <c r="B6" s="233" t="s">
        <v>233</v>
      </c>
      <c r="C6" s="233"/>
      <c r="D6" s="233"/>
      <c r="E6" s="233"/>
      <c r="F6" s="233"/>
    </row>
    <row r="7" spans="1:6">
      <c r="A7" s="222" t="s">
        <v>202</v>
      </c>
      <c r="B7" s="233" t="s">
        <v>233</v>
      </c>
      <c r="C7" s="233"/>
      <c r="D7" s="233"/>
      <c r="E7" s="233"/>
      <c r="F7" s="233"/>
    </row>
    <row r="8" spans="1:6">
      <c r="A8" s="222" t="s">
        <v>213</v>
      </c>
      <c r="B8" s="233"/>
      <c r="C8" s="233"/>
      <c r="D8" s="233" t="s">
        <v>233</v>
      </c>
      <c r="E8" s="233"/>
      <c r="F8" s="233"/>
    </row>
    <row r="9" spans="1:6">
      <c r="A9" s="222" t="s">
        <v>232</v>
      </c>
      <c r="B9" s="233"/>
      <c r="C9" s="233"/>
      <c r="D9" s="233" t="s">
        <v>233</v>
      </c>
      <c r="E9" s="233"/>
      <c r="F9" s="233"/>
    </row>
    <row r="10" spans="1:6">
      <c r="A10" s="222" t="s">
        <v>555</v>
      </c>
      <c r="B10" s="233"/>
      <c r="C10" s="233"/>
      <c r="D10" s="233"/>
      <c r="E10" s="233" t="s">
        <v>233</v>
      </c>
      <c r="F10" s="233"/>
    </row>
    <row r="11" spans="1:6">
      <c r="A11" s="222" t="s">
        <v>206</v>
      </c>
      <c r="B11" s="233"/>
      <c r="C11" s="233"/>
      <c r="D11" s="233"/>
      <c r="E11" s="233" t="s">
        <v>233</v>
      </c>
      <c r="F11" s="233"/>
    </row>
    <row r="12" spans="1:6">
      <c r="A12" s="222" t="s">
        <v>207</v>
      </c>
      <c r="B12" s="233" t="s">
        <v>233</v>
      </c>
      <c r="C12" s="233"/>
      <c r="D12" s="233"/>
      <c r="E12" s="233"/>
      <c r="F12" s="233"/>
    </row>
    <row r="13" spans="1:6">
      <c r="A13" s="222" t="s">
        <v>216</v>
      </c>
      <c r="B13" s="233"/>
      <c r="C13" s="233" t="s">
        <v>233</v>
      </c>
      <c r="D13" s="233"/>
      <c r="E13" s="233"/>
      <c r="F13" s="233"/>
    </row>
    <row r="14" spans="1:6">
      <c r="A14" s="222" t="s">
        <v>214</v>
      </c>
      <c r="B14" s="233"/>
      <c r="C14" s="233"/>
      <c r="D14" s="233"/>
      <c r="E14" s="233" t="s">
        <v>233</v>
      </c>
      <c r="F14" s="233"/>
    </row>
    <row r="15" spans="1:6">
      <c r="A15" s="222" t="s">
        <v>208</v>
      </c>
      <c r="B15" s="233" t="s">
        <v>233</v>
      </c>
      <c r="C15" s="233"/>
      <c r="D15" s="233"/>
      <c r="E15" s="233"/>
      <c r="F15" s="233"/>
    </row>
    <row r="16" spans="1:6">
      <c r="A16" s="222" t="s">
        <v>212</v>
      </c>
      <c r="B16" s="233"/>
      <c r="C16" s="233"/>
      <c r="D16" s="233" t="s">
        <v>233</v>
      </c>
      <c r="E16" s="233"/>
      <c r="F16" s="233"/>
    </row>
    <row r="17" spans="1:6">
      <c r="A17" s="222" t="s">
        <v>219</v>
      </c>
      <c r="B17" s="233"/>
      <c r="C17" s="233" t="s">
        <v>233</v>
      </c>
      <c r="D17" s="233"/>
      <c r="E17" s="233"/>
      <c r="F17" s="233"/>
    </row>
    <row r="18" spans="1:6">
      <c r="A18" s="222" t="s">
        <v>209</v>
      </c>
      <c r="B18" s="233" t="s">
        <v>233</v>
      </c>
      <c r="C18" s="233"/>
      <c r="D18" s="233"/>
      <c r="E18" s="233"/>
      <c r="F18" s="233"/>
    </row>
    <row r="19" spans="1:6">
      <c r="A19" s="222" t="s">
        <v>215</v>
      </c>
      <c r="B19" s="233"/>
      <c r="C19" s="233"/>
      <c r="D19" s="233"/>
      <c r="E19" s="233" t="s">
        <v>233</v>
      </c>
      <c r="F19" s="233"/>
    </row>
    <row r="20" spans="1:6">
      <c r="A20" s="222" t="s">
        <v>218</v>
      </c>
      <c r="B20" s="233"/>
      <c r="C20" s="233"/>
      <c r="D20" s="233"/>
      <c r="E20" s="233" t="s">
        <v>233</v>
      </c>
      <c r="F20" s="233"/>
    </row>
    <row r="21" spans="1:6">
      <c r="A21" s="222" t="s">
        <v>203</v>
      </c>
      <c r="B21" s="233"/>
      <c r="C21" s="233"/>
      <c r="D21" s="233"/>
      <c r="E21" s="233" t="s">
        <v>233</v>
      </c>
      <c r="F21" s="233"/>
    </row>
    <row r="22" spans="1:6">
      <c r="A22" s="222" t="s">
        <v>211</v>
      </c>
      <c r="B22" s="233"/>
      <c r="C22" s="233"/>
      <c r="D22" s="233" t="s">
        <v>233</v>
      </c>
      <c r="E22" s="233"/>
      <c r="F22" s="233"/>
    </row>
    <row r="23" spans="1:6">
      <c r="A23" s="222" t="s">
        <v>210</v>
      </c>
      <c r="B23" s="233"/>
      <c r="C23" s="233"/>
      <c r="D23" s="233"/>
      <c r="E23" s="233" t="s">
        <v>233</v>
      </c>
      <c r="F23" s="233"/>
    </row>
    <row r="24" spans="1:6">
      <c r="A24" s="223" t="s">
        <v>201</v>
      </c>
      <c r="B24" s="234" t="s">
        <v>233</v>
      </c>
      <c r="C24" s="234"/>
      <c r="D24" s="234"/>
      <c r="E24" s="234"/>
      <c r="F24" s="234"/>
    </row>
    <row r="25" spans="1:6">
      <c r="A25" s="225" t="s">
        <v>5</v>
      </c>
      <c r="B25" s="235">
        <v>6</v>
      </c>
      <c r="C25" s="235">
        <v>2</v>
      </c>
      <c r="D25" s="235">
        <v>4</v>
      </c>
      <c r="E25" s="235">
        <v>8</v>
      </c>
      <c r="F25" s="235">
        <v>1</v>
      </c>
    </row>
    <row r="26" spans="1:6">
      <c r="A26" s="41"/>
      <c r="B26" s="41"/>
      <c r="C26" s="41"/>
      <c r="D26" s="41"/>
      <c r="E26" s="41"/>
      <c r="F26" s="41"/>
    </row>
  </sheetData>
  <sortState ref="A4:F24">
    <sortCondition ref="A4"/>
  </sortState>
  <printOptions horizontalCentered="1" verticalCentered="1"/>
  <pageMargins left="0.7" right="0.7" top="0.75" bottom="0.75" header="0.3" footer="0.3"/>
  <pageSetup paperSize="9" orientation="landscape" r:id="rId1"/>
  <headerFooter>
    <oddFooter>&amp;R&amp;P</oddFooter>
  </headerFooter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zoomScaleNormal="100" workbookViewId="0">
      <selection activeCell="F30" sqref="F30"/>
    </sheetView>
  </sheetViews>
  <sheetFormatPr defaultRowHeight="15"/>
  <cols>
    <col min="1" max="1" width="34.28515625" customWidth="1"/>
    <col min="2" max="2" width="20.7109375" customWidth="1"/>
    <col min="3" max="3" width="12.28515625" customWidth="1"/>
  </cols>
  <sheetData>
    <row r="1" spans="1:5">
      <c r="A1" s="316" t="s">
        <v>614</v>
      </c>
      <c r="B1" s="228"/>
      <c r="C1" s="228"/>
      <c r="D1" s="165"/>
      <c r="E1" s="165"/>
    </row>
    <row r="2" spans="1:5">
      <c r="A2" s="223"/>
      <c r="B2" s="223"/>
      <c r="C2" s="223"/>
      <c r="D2" s="479"/>
      <c r="E2" s="165"/>
    </row>
    <row r="3" spans="1:5" ht="18.75" customHeight="1">
      <c r="A3" s="221" t="s">
        <v>88</v>
      </c>
      <c r="B3" s="236" t="s">
        <v>274</v>
      </c>
      <c r="C3" s="272" t="s">
        <v>12</v>
      </c>
      <c r="D3" s="479"/>
      <c r="E3" s="165"/>
    </row>
    <row r="4" spans="1:5">
      <c r="A4" s="223" t="s">
        <v>406</v>
      </c>
      <c r="B4" s="234">
        <v>125</v>
      </c>
      <c r="C4" s="361">
        <v>17.313019390581719</v>
      </c>
      <c r="D4" s="479"/>
      <c r="E4" s="165"/>
    </row>
    <row r="5" spans="1:5">
      <c r="A5" s="223" t="s">
        <v>407</v>
      </c>
      <c r="B5" s="234">
        <v>597</v>
      </c>
      <c r="C5" s="361">
        <v>82.686980609418285</v>
      </c>
      <c r="D5" s="479"/>
      <c r="E5" s="165"/>
    </row>
    <row r="6" spans="1:5">
      <c r="A6" s="224" t="s">
        <v>601</v>
      </c>
      <c r="B6" s="300">
        <v>722</v>
      </c>
      <c r="C6" s="420">
        <v>100</v>
      </c>
      <c r="D6" s="479"/>
      <c r="E6" s="165"/>
    </row>
    <row r="7" spans="1:5">
      <c r="A7" s="165"/>
      <c r="B7" s="165"/>
    </row>
    <row r="8" spans="1:5">
      <c r="A8" s="907" t="s">
        <v>602</v>
      </c>
      <c r="B8" s="165"/>
    </row>
    <row r="9" spans="1:5">
      <c r="A9" s="165"/>
      <c r="B9" s="165"/>
    </row>
    <row r="10" spans="1:5">
      <c r="A10" s="165"/>
      <c r="B10" s="165"/>
    </row>
    <row r="11" spans="1:5">
      <c r="A11" s="165"/>
      <c r="B11" s="165"/>
    </row>
    <row r="12" spans="1:5">
      <c r="A12" s="165"/>
      <c r="B12" s="165"/>
    </row>
    <row r="13" spans="1:5">
      <c r="A13" s="165"/>
      <c r="B13" s="165"/>
    </row>
    <row r="14" spans="1:5">
      <c r="A14" s="165"/>
      <c r="B14" s="165"/>
    </row>
    <row r="15" spans="1:5">
      <c r="A15" s="165"/>
      <c r="B15" s="165"/>
    </row>
    <row r="16" spans="1:5">
      <c r="A16" s="165"/>
      <c r="B16" s="165"/>
    </row>
    <row r="17" spans="1:2">
      <c r="A17" s="165"/>
      <c r="B17" s="165"/>
    </row>
    <row r="18" spans="1:2">
      <c r="A18" s="165"/>
      <c r="B18" s="165"/>
    </row>
  </sheetData>
  <printOptions horizontalCentered="1" verticalCentered="1"/>
  <pageMargins left="0.7" right="0.7" top="0.75" bottom="0.75" header="0.3" footer="0.3"/>
  <pageSetup paperSize="9" orientation="landscape" r:id="rId1"/>
  <headerFooter>
    <oddFooter>&amp;R&amp;P</oddFooter>
  </headerFooter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zoomScaleNormal="100" workbookViewId="0">
      <selection activeCell="F30" sqref="F30"/>
    </sheetView>
  </sheetViews>
  <sheetFormatPr defaultRowHeight="15"/>
  <cols>
    <col min="1" max="1" width="30.85546875" customWidth="1"/>
    <col min="2" max="2" width="25.42578125" customWidth="1"/>
    <col min="3" max="3" width="13.7109375" customWidth="1"/>
  </cols>
  <sheetData>
    <row r="1" spans="1:9">
      <c r="A1" s="584" t="s">
        <v>615</v>
      </c>
      <c r="B1" s="228"/>
      <c r="C1" s="228"/>
      <c r="D1" s="165"/>
      <c r="E1" s="165"/>
      <c r="F1" s="165"/>
      <c r="G1" s="165"/>
      <c r="H1" s="165"/>
      <c r="I1" s="165"/>
    </row>
    <row r="2" spans="1:9">
      <c r="A2" s="584"/>
      <c r="B2" s="228"/>
      <c r="C2" s="228"/>
      <c r="D2" s="165"/>
      <c r="E2" s="165"/>
      <c r="F2" s="165"/>
      <c r="G2" s="165"/>
      <c r="H2" s="165"/>
      <c r="I2" s="165"/>
    </row>
    <row r="3" spans="1:9">
      <c r="A3" s="585" t="s">
        <v>414</v>
      </c>
      <c r="B3" s="236" t="s">
        <v>274</v>
      </c>
      <c r="C3" s="474" t="s">
        <v>12</v>
      </c>
      <c r="D3" s="165"/>
      <c r="E3" s="165"/>
      <c r="F3" s="165"/>
      <c r="G3" s="165"/>
      <c r="H3" s="165"/>
      <c r="I3" s="165"/>
    </row>
    <row r="4" spans="1:9">
      <c r="A4" s="583" t="s">
        <v>411</v>
      </c>
      <c r="B4" s="233">
        <v>114</v>
      </c>
      <c r="C4" s="419">
        <f>+B4/125*100</f>
        <v>91.2</v>
      </c>
      <c r="D4" s="165"/>
      <c r="E4" s="165"/>
      <c r="F4" s="165"/>
      <c r="G4" s="165"/>
      <c r="H4" s="165"/>
      <c r="I4" s="165"/>
    </row>
    <row r="5" spans="1:9">
      <c r="A5" s="583" t="s">
        <v>410</v>
      </c>
      <c r="B5" s="233">
        <v>11</v>
      </c>
      <c r="C5" s="419">
        <f>+B5/125*100</f>
        <v>8.7999999999999989</v>
      </c>
      <c r="D5" s="165"/>
      <c r="E5" s="165"/>
      <c r="F5" s="165"/>
      <c r="G5" s="165"/>
      <c r="H5" s="165"/>
      <c r="I5" s="165"/>
    </row>
    <row r="6" spans="1:9">
      <c r="A6" s="266" t="s">
        <v>456</v>
      </c>
      <c r="B6" s="300">
        <f>SUM(B4:B5)</f>
        <v>125</v>
      </c>
      <c r="C6" s="420">
        <f>+B6/125*100</f>
        <v>100</v>
      </c>
      <c r="D6" s="165"/>
      <c r="E6" s="165"/>
      <c r="F6" s="165"/>
      <c r="G6" s="165"/>
      <c r="H6" s="165"/>
      <c r="I6" s="165"/>
    </row>
    <row r="7" spans="1:9">
      <c r="A7" s="165"/>
      <c r="B7" s="165"/>
      <c r="C7" s="165"/>
      <c r="D7" s="165"/>
      <c r="E7" s="165"/>
      <c r="F7" s="165"/>
      <c r="G7" s="165"/>
      <c r="H7" s="165"/>
      <c r="I7" s="165"/>
    </row>
    <row r="8" spans="1:9">
      <c r="A8" s="165"/>
      <c r="B8" s="165"/>
      <c r="C8" s="165"/>
      <c r="D8" s="165"/>
      <c r="E8" s="165"/>
      <c r="F8" s="165"/>
      <c r="G8" s="165"/>
      <c r="H8" s="165"/>
      <c r="I8" s="165"/>
    </row>
    <row r="9" spans="1:9">
      <c r="A9" s="165"/>
      <c r="B9" s="165"/>
      <c r="C9" s="165"/>
      <c r="D9" s="165"/>
      <c r="E9" s="165"/>
      <c r="F9" s="165"/>
      <c r="G9" s="165"/>
      <c r="H9" s="165"/>
      <c r="I9" s="165"/>
    </row>
    <row r="10" spans="1:9">
      <c r="A10" s="165"/>
      <c r="B10" s="165"/>
      <c r="C10" s="165"/>
      <c r="D10" s="165"/>
      <c r="E10" s="165"/>
      <c r="F10" s="165"/>
      <c r="G10" s="165"/>
      <c r="H10" s="165"/>
      <c r="I10" s="165"/>
    </row>
    <row r="11" spans="1:9">
      <c r="A11" s="165"/>
      <c r="B11" s="165"/>
      <c r="C11" s="165"/>
      <c r="D11" s="165"/>
      <c r="E11" s="165"/>
      <c r="F11" s="165"/>
      <c r="G11" s="165"/>
      <c r="H11" s="165"/>
      <c r="I11" s="165"/>
    </row>
  </sheetData>
  <printOptions horizontalCentered="1" verticalCentered="1"/>
  <pageMargins left="0.7" right="0.7" top="0.75" bottom="0.75" header="0.3" footer="0.3"/>
  <pageSetup paperSize="9" orientation="landscape" r:id="rId1"/>
  <headerFooter>
    <oddFooter>&amp;R&amp;P</oddFooter>
  </headerFooter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zoomScaleNormal="100" workbookViewId="0">
      <selection activeCell="F30" sqref="F30"/>
    </sheetView>
  </sheetViews>
  <sheetFormatPr defaultRowHeight="15"/>
  <cols>
    <col min="1" max="1" width="26.140625" customWidth="1"/>
    <col min="2" max="2" width="13.7109375" customWidth="1"/>
    <col min="3" max="3" width="12.140625" customWidth="1"/>
    <col min="4" max="4" width="12.28515625" customWidth="1"/>
    <col min="5" max="5" width="2" customWidth="1"/>
    <col min="6" max="6" width="11.7109375" customWidth="1"/>
    <col min="7" max="7" width="12.140625" customWidth="1"/>
    <col min="8" max="8" width="12.28515625" customWidth="1"/>
    <col min="9" max="9" width="2.140625" customWidth="1"/>
    <col min="10" max="10" width="12.5703125" customWidth="1"/>
    <col min="11" max="11" width="21" style="1" customWidth="1"/>
  </cols>
  <sheetData>
    <row r="1" spans="1:11">
      <c r="A1" s="67" t="s">
        <v>616</v>
      </c>
    </row>
    <row r="3" spans="1:11" ht="36.75">
      <c r="A3" s="175" t="s">
        <v>222</v>
      </c>
      <c r="B3" s="520" t="s">
        <v>223</v>
      </c>
      <c r="C3" s="520" t="s">
        <v>224</v>
      </c>
      <c r="D3" s="586" t="s">
        <v>220</v>
      </c>
      <c r="E3" s="587"/>
      <c r="F3" s="586" t="s">
        <v>225</v>
      </c>
      <c r="G3" s="586" t="s">
        <v>226</v>
      </c>
      <c r="H3" s="586" t="s">
        <v>221</v>
      </c>
      <c r="I3" s="588"/>
      <c r="J3" s="586" t="s">
        <v>603</v>
      </c>
      <c r="K3" s="185"/>
    </row>
    <row r="4" spans="1:11">
      <c r="A4" s="127" t="s">
        <v>204</v>
      </c>
      <c r="B4" s="483">
        <v>5</v>
      </c>
      <c r="C4" s="483">
        <v>10</v>
      </c>
      <c r="D4" s="589">
        <v>15</v>
      </c>
      <c r="E4" s="589"/>
      <c r="F4" s="589">
        <v>0</v>
      </c>
      <c r="G4" s="589">
        <v>8</v>
      </c>
      <c r="H4" s="589">
        <v>8</v>
      </c>
      <c r="I4" s="589"/>
      <c r="J4" s="127">
        <f t="shared" ref="J4:J24" si="0">SUM(D4,H4)</f>
        <v>23</v>
      </c>
      <c r="K4" s="46"/>
    </row>
    <row r="5" spans="1:11">
      <c r="A5" s="127" t="s">
        <v>205</v>
      </c>
      <c r="B5" s="483">
        <v>2</v>
      </c>
      <c r="C5" s="483">
        <v>1</v>
      </c>
      <c r="D5" s="589">
        <v>3</v>
      </c>
      <c r="E5" s="589"/>
      <c r="F5" s="589">
        <v>0</v>
      </c>
      <c r="G5" s="589">
        <v>3</v>
      </c>
      <c r="H5" s="589">
        <v>3</v>
      </c>
      <c r="I5" s="589"/>
      <c r="J5" s="127">
        <f t="shared" si="0"/>
        <v>6</v>
      </c>
      <c r="K5" s="46"/>
    </row>
    <row r="6" spans="1:11">
      <c r="A6" s="127" t="s">
        <v>217</v>
      </c>
      <c r="B6" s="483">
        <v>3</v>
      </c>
      <c r="C6" s="483">
        <v>29</v>
      </c>
      <c r="D6" s="589">
        <v>32</v>
      </c>
      <c r="E6" s="589"/>
      <c r="F6" s="589">
        <v>0</v>
      </c>
      <c r="G6" s="589">
        <v>4</v>
      </c>
      <c r="H6" s="589">
        <v>4</v>
      </c>
      <c r="I6" s="589"/>
      <c r="J6" s="127">
        <f t="shared" si="0"/>
        <v>36</v>
      </c>
      <c r="K6" s="46"/>
    </row>
    <row r="7" spans="1:11">
      <c r="A7" s="127" t="s">
        <v>202</v>
      </c>
      <c r="B7" s="483">
        <v>2</v>
      </c>
      <c r="C7" s="483">
        <v>17</v>
      </c>
      <c r="D7" s="589">
        <v>19</v>
      </c>
      <c r="E7" s="589"/>
      <c r="F7" s="589">
        <v>1</v>
      </c>
      <c r="G7" s="589">
        <v>8</v>
      </c>
      <c r="H7" s="589">
        <v>9</v>
      </c>
      <c r="I7" s="589"/>
      <c r="J7" s="127">
        <f t="shared" si="0"/>
        <v>28</v>
      </c>
      <c r="K7" s="46"/>
    </row>
    <row r="8" spans="1:11">
      <c r="A8" s="127" t="s">
        <v>213</v>
      </c>
      <c r="B8" s="483">
        <v>6</v>
      </c>
      <c r="C8" s="483">
        <v>18</v>
      </c>
      <c r="D8" s="589">
        <v>24</v>
      </c>
      <c r="E8" s="589"/>
      <c r="F8" s="152">
        <v>0</v>
      </c>
      <c r="G8" s="152">
        <v>0</v>
      </c>
      <c r="H8" s="152">
        <v>0</v>
      </c>
      <c r="I8" s="589"/>
      <c r="J8" s="127">
        <f t="shared" si="0"/>
        <v>24</v>
      </c>
      <c r="K8" s="46"/>
    </row>
    <row r="9" spans="1:11">
      <c r="A9" s="127" t="s">
        <v>767</v>
      </c>
      <c r="B9" s="483">
        <v>6</v>
      </c>
      <c r="C9" s="152">
        <v>0</v>
      </c>
      <c r="D9" s="589">
        <v>6</v>
      </c>
      <c r="E9" s="589"/>
      <c r="F9" s="152">
        <v>0</v>
      </c>
      <c r="G9" s="589">
        <v>1</v>
      </c>
      <c r="H9" s="589">
        <v>1</v>
      </c>
      <c r="I9" s="589"/>
      <c r="J9" s="592">
        <f t="shared" si="0"/>
        <v>7</v>
      </c>
      <c r="K9" s="46"/>
    </row>
    <row r="10" spans="1:11">
      <c r="A10" s="127" t="s">
        <v>555</v>
      </c>
      <c r="B10" s="483">
        <v>1</v>
      </c>
      <c r="C10" s="483">
        <v>21</v>
      </c>
      <c r="D10" s="589">
        <v>22</v>
      </c>
      <c r="E10" s="589"/>
      <c r="F10" s="152">
        <v>0</v>
      </c>
      <c r="G10" s="152">
        <v>0</v>
      </c>
      <c r="H10" s="152">
        <v>0</v>
      </c>
      <c r="I10" s="589"/>
      <c r="J10" s="592">
        <f t="shared" si="0"/>
        <v>22</v>
      </c>
      <c r="K10" s="46"/>
    </row>
    <row r="11" spans="1:11">
      <c r="A11" s="127" t="s">
        <v>206</v>
      </c>
      <c r="B11" s="483">
        <v>11</v>
      </c>
      <c r="C11" s="483">
        <v>37</v>
      </c>
      <c r="D11" s="589">
        <v>48</v>
      </c>
      <c r="E11" s="589"/>
      <c r="F11" s="152">
        <v>0</v>
      </c>
      <c r="G11" s="152">
        <v>0</v>
      </c>
      <c r="H11" s="152">
        <v>0</v>
      </c>
      <c r="I11" s="589"/>
      <c r="J11" s="592">
        <f t="shared" si="0"/>
        <v>48</v>
      </c>
      <c r="K11" s="46"/>
    </row>
    <row r="12" spans="1:11">
      <c r="A12" s="127" t="s">
        <v>207</v>
      </c>
      <c r="B12" s="483">
        <v>12</v>
      </c>
      <c r="C12" s="483">
        <v>44</v>
      </c>
      <c r="D12" s="589">
        <v>56</v>
      </c>
      <c r="E12" s="589"/>
      <c r="F12" s="152">
        <v>0</v>
      </c>
      <c r="G12" s="152">
        <v>0</v>
      </c>
      <c r="H12" s="152">
        <v>0</v>
      </c>
      <c r="I12" s="589"/>
      <c r="J12" s="592">
        <f t="shared" si="0"/>
        <v>56</v>
      </c>
      <c r="K12" s="46"/>
    </row>
    <row r="13" spans="1:11">
      <c r="A13" s="127" t="s">
        <v>216</v>
      </c>
      <c r="B13" s="483">
        <v>17</v>
      </c>
      <c r="C13" s="483">
        <v>46</v>
      </c>
      <c r="D13" s="589">
        <v>63</v>
      </c>
      <c r="E13" s="589"/>
      <c r="F13" s="152">
        <v>0</v>
      </c>
      <c r="G13" s="589">
        <v>15</v>
      </c>
      <c r="H13" s="589">
        <v>15</v>
      </c>
      <c r="I13" s="589"/>
      <c r="J13" s="592">
        <f t="shared" si="0"/>
        <v>78</v>
      </c>
      <c r="K13" s="46"/>
    </row>
    <row r="14" spans="1:11">
      <c r="A14" s="127" t="s">
        <v>214</v>
      </c>
      <c r="B14" s="483">
        <v>2</v>
      </c>
      <c r="C14" s="483">
        <v>5</v>
      </c>
      <c r="D14" s="589">
        <v>7</v>
      </c>
      <c r="E14" s="589"/>
      <c r="F14" s="152">
        <v>0</v>
      </c>
      <c r="G14" s="152">
        <v>0</v>
      </c>
      <c r="H14" s="152">
        <v>0</v>
      </c>
      <c r="I14" s="589"/>
      <c r="J14" s="592">
        <f t="shared" si="0"/>
        <v>7</v>
      </c>
      <c r="K14" s="46"/>
    </row>
    <row r="15" spans="1:11">
      <c r="A15" s="127" t="s">
        <v>769</v>
      </c>
      <c r="B15" s="483">
        <v>4</v>
      </c>
      <c r="C15" s="483">
        <v>40</v>
      </c>
      <c r="D15" s="589">
        <v>44</v>
      </c>
      <c r="E15" s="589"/>
      <c r="F15" s="152">
        <v>0</v>
      </c>
      <c r="G15" s="589">
        <v>4</v>
      </c>
      <c r="H15" s="589">
        <v>4</v>
      </c>
      <c r="I15" s="589"/>
      <c r="J15" s="592">
        <f t="shared" si="0"/>
        <v>48</v>
      </c>
      <c r="K15" s="46"/>
    </row>
    <row r="16" spans="1:11">
      <c r="A16" s="127" t="s">
        <v>212</v>
      </c>
      <c r="B16" s="483">
        <v>2</v>
      </c>
      <c r="C16" s="483">
        <v>17</v>
      </c>
      <c r="D16" s="589">
        <v>19</v>
      </c>
      <c r="E16" s="589"/>
      <c r="F16" s="152">
        <v>0</v>
      </c>
      <c r="G16" s="589">
        <v>4</v>
      </c>
      <c r="H16" s="589">
        <v>4</v>
      </c>
      <c r="I16" s="589"/>
      <c r="J16" s="592">
        <f t="shared" si="0"/>
        <v>23</v>
      </c>
      <c r="K16" s="46"/>
    </row>
    <row r="17" spans="1:11">
      <c r="A17" s="479" t="s">
        <v>768</v>
      </c>
      <c r="B17" s="590">
        <v>2</v>
      </c>
      <c r="C17" s="590">
        <v>23</v>
      </c>
      <c r="D17" s="591">
        <v>25</v>
      </c>
      <c r="E17" s="591"/>
      <c r="F17" s="152">
        <v>0</v>
      </c>
      <c r="G17" s="591">
        <v>12</v>
      </c>
      <c r="H17" s="591">
        <v>12</v>
      </c>
      <c r="I17" s="591"/>
      <c r="J17" s="576">
        <f t="shared" si="0"/>
        <v>37</v>
      </c>
      <c r="K17" s="46"/>
    </row>
    <row r="18" spans="1:11">
      <c r="A18" s="127" t="s">
        <v>209</v>
      </c>
      <c r="B18" s="589">
        <v>27</v>
      </c>
      <c r="C18" s="589">
        <v>25</v>
      </c>
      <c r="D18" s="589">
        <v>52</v>
      </c>
      <c r="E18" s="589"/>
      <c r="F18" s="589">
        <v>10</v>
      </c>
      <c r="G18" s="589">
        <v>5</v>
      </c>
      <c r="H18" s="589">
        <v>15</v>
      </c>
      <c r="I18" s="589"/>
      <c r="J18" s="127">
        <f t="shared" si="0"/>
        <v>67</v>
      </c>
      <c r="K18" s="46"/>
    </row>
    <row r="19" spans="1:11">
      <c r="A19" s="127" t="s">
        <v>215</v>
      </c>
      <c r="B19" s="483">
        <v>2</v>
      </c>
      <c r="C19" s="483">
        <v>5</v>
      </c>
      <c r="D19" s="589">
        <v>7</v>
      </c>
      <c r="E19" s="589"/>
      <c r="F19" s="152">
        <v>0</v>
      </c>
      <c r="G19" s="589">
        <v>4</v>
      </c>
      <c r="H19" s="589">
        <v>4</v>
      </c>
      <c r="I19" s="589"/>
      <c r="J19" s="127">
        <f t="shared" si="0"/>
        <v>11</v>
      </c>
      <c r="K19" s="46"/>
    </row>
    <row r="20" spans="1:11">
      <c r="A20" s="127" t="s">
        <v>218</v>
      </c>
      <c r="B20" s="483">
        <v>4</v>
      </c>
      <c r="C20" s="483">
        <v>10</v>
      </c>
      <c r="D20" s="589">
        <v>14</v>
      </c>
      <c r="E20" s="589"/>
      <c r="F20" s="152">
        <v>0</v>
      </c>
      <c r="G20" s="589">
        <v>6</v>
      </c>
      <c r="H20" s="589">
        <v>6</v>
      </c>
      <c r="I20" s="589"/>
      <c r="J20" s="127">
        <f t="shared" si="0"/>
        <v>20</v>
      </c>
      <c r="K20" s="186"/>
    </row>
    <row r="21" spans="1:11">
      <c r="A21" s="127" t="s">
        <v>203</v>
      </c>
      <c r="B21" s="483">
        <v>1</v>
      </c>
      <c r="C21" s="483">
        <v>21</v>
      </c>
      <c r="D21" s="589">
        <v>22</v>
      </c>
      <c r="E21" s="589"/>
      <c r="F21" s="152">
        <v>0</v>
      </c>
      <c r="G21" s="589">
        <v>31</v>
      </c>
      <c r="H21" s="589">
        <v>31</v>
      </c>
      <c r="I21" s="589"/>
      <c r="J21" s="127">
        <f t="shared" si="0"/>
        <v>53</v>
      </c>
      <c r="K21" s="46"/>
    </row>
    <row r="22" spans="1:11">
      <c r="A22" s="127" t="s">
        <v>211</v>
      </c>
      <c r="B22" s="483">
        <v>4</v>
      </c>
      <c r="C22" s="483">
        <v>24</v>
      </c>
      <c r="D22" s="589">
        <v>28</v>
      </c>
      <c r="E22" s="589"/>
      <c r="F22" s="152">
        <v>0</v>
      </c>
      <c r="G22" s="589">
        <v>21</v>
      </c>
      <c r="H22" s="589">
        <v>21</v>
      </c>
      <c r="I22" s="589"/>
      <c r="J22" s="127">
        <f t="shared" si="0"/>
        <v>49</v>
      </c>
      <c r="K22" s="46"/>
    </row>
    <row r="23" spans="1:11">
      <c r="A23" s="127" t="s">
        <v>210</v>
      </c>
      <c r="B23" s="483">
        <v>1</v>
      </c>
      <c r="C23" s="483">
        <v>35</v>
      </c>
      <c r="D23" s="589">
        <v>36</v>
      </c>
      <c r="E23" s="589"/>
      <c r="F23" s="152">
        <v>0</v>
      </c>
      <c r="G23" s="589">
        <v>6</v>
      </c>
      <c r="H23" s="589">
        <v>6</v>
      </c>
      <c r="I23" s="589"/>
      <c r="J23" s="127">
        <f t="shared" si="0"/>
        <v>42</v>
      </c>
      <c r="K23" s="46"/>
    </row>
    <row r="24" spans="1:11">
      <c r="A24" s="127" t="s">
        <v>201</v>
      </c>
      <c r="B24" s="483"/>
      <c r="C24" s="483">
        <v>21</v>
      </c>
      <c r="D24" s="589">
        <v>21</v>
      </c>
      <c r="E24" s="589"/>
      <c r="F24" s="152">
        <v>0</v>
      </c>
      <c r="G24" s="589">
        <v>16</v>
      </c>
      <c r="H24" s="589">
        <v>16</v>
      </c>
      <c r="I24" s="589"/>
      <c r="J24" s="127">
        <f t="shared" si="0"/>
        <v>37</v>
      </c>
      <c r="K24" s="186"/>
    </row>
    <row r="25" spans="1:11">
      <c r="A25" s="571" t="s">
        <v>5</v>
      </c>
      <c r="B25" s="128">
        <f>SUM(B4:B24)</f>
        <v>114</v>
      </c>
      <c r="C25" s="128">
        <f t="shared" ref="C25:H25" si="1">SUM(C4:C24)</f>
        <v>449</v>
      </c>
      <c r="D25" s="128">
        <f t="shared" si="1"/>
        <v>563</v>
      </c>
      <c r="E25" s="128"/>
      <c r="F25" s="128">
        <f t="shared" si="1"/>
        <v>11</v>
      </c>
      <c r="G25" s="128">
        <f t="shared" si="1"/>
        <v>148</v>
      </c>
      <c r="H25" s="128">
        <f t="shared" si="1"/>
        <v>159</v>
      </c>
      <c r="I25" s="128"/>
      <c r="J25" s="595">
        <f>SUM(J4:J24)</f>
        <v>722</v>
      </c>
      <c r="K25" s="190"/>
    </row>
    <row r="27" spans="1:11" ht="31.5" customHeight="1">
      <c r="A27" s="1032" t="s">
        <v>778</v>
      </c>
      <c r="B27" s="1032"/>
      <c r="C27" s="1032"/>
      <c r="D27" s="1032"/>
      <c r="E27" s="1032"/>
      <c r="F27" s="1032"/>
      <c r="G27" s="1032"/>
      <c r="H27" s="1032"/>
      <c r="I27" s="1032"/>
      <c r="J27" s="1032"/>
    </row>
    <row r="28" spans="1:11" ht="27" customHeight="1">
      <c r="A28" s="1032" t="s">
        <v>770</v>
      </c>
      <c r="B28" s="1032"/>
      <c r="C28" s="1032"/>
      <c r="D28" s="1032"/>
      <c r="E28" s="1032"/>
      <c r="F28" s="1032"/>
      <c r="G28" s="1032"/>
      <c r="H28" s="1032"/>
      <c r="I28" s="1032"/>
      <c r="J28" s="1032"/>
    </row>
  </sheetData>
  <sortState ref="A4:J24">
    <sortCondition ref="A4"/>
  </sortState>
  <mergeCells count="2">
    <mergeCell ref="A27:J27"/>
    <mergeCell ref="A28:J28"/>
  </mergeCells>
  <printOptions horizontalCentered="1" verticalCentered="1"/>
  <pageMargins left="0.7" right="0.7" top="0.75" bottom="0.75" header="0.3" footer="0.3"/>
  <pageSetup paperSize="9" orientation="landscape" r:id="rId1"/>
  <headerFooter>
    <oddFooter>&amp;R&amp;P</oddFooter>
  </headerFooter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topLeftCell="A4" zoomScaleNormal="100" workbookViewId="0">
      <selection activeCell="F30" sqref="F30"/>
    </sheetView>
  </sheetViews>
  <sheetFormatPr defaultRowHeight="15"/>
  <cols>
    <col min="1" max="1" width="26.140625" customWidth="1"/>
    <col min="2" max="2" width="24.28515625" customWidth="1"/>
    <col min="3" max="3" width="23.5703125" customWidth="1"/>
    <col min="4" max="4" width="3.85546875" customWidth="1"/>
    <col min="5" max="5" width="19.42578125" customWidth="1"/>
  </cols>
  <sheetData>
    <row r="1" spans="1:6">
      <c r="A1" s="490" t="s">
        <v>722</v>
      </c>
      <c r="B1" s="490"/>
      <c r="C1" s="490"/>
      <c r="D1" s="490"/>
      <c r="E1" s="490"/>
    </row>
    <row r="2" spans="1:6">
      <c r="A2" s="490" t="s">
        <v>605</v>
      </c>
      <c r="B2" s="490"/>
      <c r="C2" s="490"/>
      <c r="D2" s="490"/>
      <c r="E2" s="490"/>
    </row>
    <row r="3" spans="1:6">
      <c r="A3" s="490"/>
      <c r="B3" s="322"/>
      <c r="C3" s="322"/>
      <c r="D3" s="490"/>
      <c r="E3" s="322"/>
    </row>
    <row r="4" spans="1:6">
      <c r="A4" s="287"/>
      <c r="B4" s="989" t="s">
        <v>227</v>
      </c>
      <c r="C4" s="989"/>
      <c r="D4" s="287"/>
      <c r="E4" s="232" t="s">
        <v>228</v>
      </c>
    </row>
    <row r="5" spans="1:6" ht="39">
      <c r="A5" s="224" t="s">
        <v>222</v>
      </c>
      <c r="B5" s="593" t="s">
        <v>606</v>
      </c>
      <c r="C5" s="593" t="s">
        <v>607</v>
      </c>
      <c r="D5" s="223"/>
      <c r="E5" s="515" t="s">
        <v>609</v>
      </c>
    </row>
    <row r="6" spans="1:6">
      <c r="A6" s="222" t="s">
        <v>204</v>
      </c>
      <c r="B6" s="594">
        <v>65.217391304347828</v>
      </c>
      <c r="C6" s="594">
        <v>34.782608695652172</v>
      </c>
      <c r="D6" s="222"/>
      <c r="E6" s="222">
        <v>23</v>
      </c>
    </row>
    <row r="7" spans="1:6">
      <c r="A7" s="222" t="s">
        <v>205</v>
      </c>
      <c r="B7" s="594">
        <v>50</v>
      </c>
      <c r="C7" s="594">
        <v>50</v>
      </c>
      <c r="D7" s="222"/>
      <c r="E7" s="222">
        <v>6</v>
      </c>
    </row>
    <row r="8" spans="1:6">
      <c r="A8" s="222" t="s">
        <v>217</v>
      </c>
      <c r="B8" s="594">
        <v>88.888888888888886</v>
      </c>
      <c r="C8" s="594">
        <v>11.111111111111111</v>
      </c>
      <c r="D8" s="222"/>
      <c r="E8" s="222">
        <v>36</v>
      </c>
    </row>
    <row r="9" spans="1:6">
      <c r="A9" s="222" t="s">
        <v>202</v>
      </c>
      <c r="B9" s="594">
        <v>67.857142857142861</v>
      </c>
      <c r="C9" s="594">
        <v>32.142857142857146</v>
      </c>
      <c r="D9" s="222"/>
      <c r="E9" s="222">
        <v>28</v>
      </c>
    </row>
    <row r="10" spans="1:6">
      <c r="A10" s="222" t="s">
        <v>213</v>
      </c>
      <c r="B10" s="594">
        <v>100</v>
      </c>
      <c r="C10" s="594">
        <v>0</v>
      </c>
      <c r="D10" s="222"/>
      <c r="E10" s="222">
        <v>24</v>
      </c>
    </row>
    <row r="11" spans="1:6">
      <c r="A11" s="226" t="s">
        <v>556</v>
      </c>
      <c r="B11" s="594">
        <v>85.714285714285708</v>
      </c>
      <c r="C11" s="594">
        <v>14.285714285714301</v>
      </c>
      <c r="D11" s="265"/>
      <c r="E11" s="265">
        <v>7</v>
      </c>
    </row>
    <row r="12" spans="1:6">
      <c r="A12" s="222" t="s">
        <v>555</v>
      </c>
      <c r="B12" s="594">
        <v>100</v>
      </c>
      <c r="C12" s="594">
        <v>0</v>
      </c>
      <c r="D12" s="265"/>
      <c r="E12" s="265">
        <v>22</v>
      </c>
    </row>
    <row r="13" spans="1:6">
      <c r="A13" s="222" t="s">
        <v>206</v>
      </c>
      <c r="B13" s="594">
        <v>100</v>
      </c>
      <c r="C13" s="594">
        <v>0</v>
      </c>
      <c r="D13" s="265"/>
      <c r="E13" s="265">
        <v>48</v>
      </c>
    </row>
    <row r="14" spans="1:6">
      <c r="A14" s="222" t="s">
        <v>207</v>
      </c>
      <c r="B14" s="594">
        <v>100</v>
      </c>
      <c r="C14" s="594">
        <v>0</v>
      </c>
      <c r="D14" s="265"/>
      <c r="E14" s="265">
        <v>56</v>
      </c>
      <c r="F14" s="26"/>
    </row>
    <row r="15" spans="1:6">
      <c r="A15" s="222" t="s">
        <v>216</v>
      </c>
      <c r="B15" s="594">
        <v>80.769230769230774</v>
      </c>
      <c r="C15" s="594">
        <v>19.230769230769234</v>
      </c>
      <c r="D15" s="265"/>
      <c r="E15" s="265">
        <v>78</v>
      </c>
    </row>
    <row r="16" spans="1:6">
      <c r="A16" s="222" t="s">
        <v>214</v>
      </c>
      <c r="B16" s="594">
        <v>100</v>
      </c>
      <c r="C16" s="594">
        <v>0</v>
      </c>
      <c r="D16" s="265"/>
      <c r="E16" s="265">
        <v>7</v>
      </c>
    </row>
    <row r="17" spans="1:6">
      <c r="A17" s="222" t="s">
        <v>229</v>
      </c>
      <c r="B17" s="594">
        <v>91.666666666666657</v>
      </c>
      <c r="C17" s="594">
        <v>8.3333333333333321</v>
      </c>
      <c r="D17" s="265"/>
      <c r="E17" s="265">
        <v>48</v>
      </c>
    </row>
    <row r="18" spans="1:6">
      <c r="A18" s="222" t="s">
        <v>212</v>
      </c>
      <c r="B18" s="594">
        <v>82.608695652173907</v>
      </c>
      <c r="C18" s="594">
        <v>17.391304347826086</v>
      </c>
      <c r="D18" s="265"/>
      <c r="E18" s="265">
        <v>23</v>
      </c>
    </row>
    <row r="19" spans="1:6">
      <c r="A19" s="222" t="s">
        <v>230</v>
      </c>
      <c r="B19" s="594">
        <v>67.567567567567565</v>
      </c>
      <c r="C19" s="594">
        <v>32.432432432432435</v>
      </c>
      <c r="D19" s="265"/>
      <c r="E19" s="265">
        <v>37</v>
      </c>
    </row>
    <row r="20" spans="1:6">
      <c r="A20" s="222" t="s">
        <v>209</v>
      </c>
      <c r="B20" s="594">
        <v>77.611940298507463</v>
      </c>
      <c r="C20" s="594">
        <v>22.388059701492537</v>
      </c>
      <c r="D20" s="222"/>
      <c r="E20" s="222">
        <v>67</v>
      </c>
    </row>
    <row r="21" spans="1:6">
      <c r="A21" s="222" t="s">
        <v>215</v>
      </c>
      <c r="B21" s="594">
        <v>63.636363636363633</v>
      </c>
      <c r="C21" s="594">
        <v>36.363636363636367</v>
      </c>
      <c r="D21" s="222"/>
      <c r="E21" s="222">
        <v>11</v>
      </c>
    </row>
    <row r="22" spans="1:6">
      <c r="A22" s="222" t="s">
        <v>218</v>
      </c>
      <c r="B22" s="594">
        <v>70</v>
      </c>
      <c r="C22" s="594">
        <v>30</v>
      </c>
      <c r="D22" s="222"/>
      <c r="E22" s="222">
        <v>20</v>
      </c>
    </row>
    <row r="23" spans="1:6">
      <c r="A23" s="222" t="s">
        <v>203</v>
      </c>
      <c r="B23" s="594">
        <v>41.509433962264154</v>
      </c>
      <c r="C23" s="594">
        <v>58.490566037735846</v>
      </c>
      <c r="D23" s="222"/>
      <c r="E23" s="222">
        <v>53</v>
      </c>
    </row>
    <row r="24" spans="1:6">
      <c r="A24" s="222" t="s">
        <v>211</v>
      </c>
      <c r="B24" s="594">
        <v>57.142857142857139</v>
      </c>
      <c r="C24" s="594">
        <v>42.857142857142854</v>
      </c>
      <c r="D24" s="222"/>
      <c r="E24" s="222">
        <v>49</v>
      </c>
    </row>
    <row r="25" spans="1:6">
      <c r="A25" s="222" t="s">
        <v>210</v>
      </c>
      <c r="B25" s="594">
        <v>85.714285714285708</v>
      </c>
      <c r="C25" s="594">
        <v>14.285714285714285</v>
      </c>
      <c r="D25" s="222"/>
      <c r="E25" s="222">
        <v>42</v>
      </c>
    </row>
    <row r="26" spans="1:6">
      <c r="A26" s="222" t="s">
        <v>201</v>
      </c>
      <c r="B26" s="594">
        <v>56.756756756756758</v>
      </c>
      <c r="C26" s="594">
        <v>43.243243243243242</v>
      </c>
      <c r="D26" s="222"/>
      <c r="E26" s="222">
        <v>37</v>
      </c>
    </row>
    <row r="27" spans="1:6">
      <c r="A27" s="224" t="s">
        <v>68</v>
      </c>
      <c r="B27" s="575"/>
      <c r="C27" s="575"/>
      <c r="D27" s="574"/>
      <c r="E27" s="574">
        <f>SUM(E6:E26)</f>
        <v>722</v>
      </c>
    </row>
    <row r="28" spans="1:6">
      <c r="A28" s="222"/>
      <c r="B28" s="222"/>
      <c r="C28" s="222"/>
      <c r="D28" s="222"/>
      <c r="E28" s="222"/>
    </row>
    <row r="29" spans="1:6">
      <c r="A29" s="265" t="s">
        <v>604</v>
      </c>
      <c r="B29" s="265"/>
      <c r="C29" s="265"/>
      <c r="D29" s="265"/>
      <c r="E29" s="265"/>
      <c r="F29" s="178"/>
    </row>
    <row r="30" spans="1:6">
      <c r="A30" s="907" t="s">
        <v>608</v>
      </c>
      <c r="B30" s="909"/>
      <c r="C30" s="66"/>
    </row>
    <row r="31" spans="1:6">
      <c r="A31" s="63"/>
      <c r="B31" s="64"/>
      <c r="C31" s="65"/>
    </row>
    <row r="32" spans="1:6">
      <c r="A32" s="63"/>
      <c r="B32" s="64"/>
      <c r="C32" s="65"/>
    </row>
    <row r="33" spans="1:3">
      <c r="A33" s="63"/>
      <c r="B33" s="64"/>
      <c r="C33" s="65"/>
    </row>
  </sheetData>
  <sortState ref="A4:H24">
    <sortCondition ref="A4"/>
  </sortState>
  <mergeCells count="1">
    <mergeCell ref="B4:C4"/>
  </mergeCells>
  <printOptions horizontalCentered="1" verticalCentered="1"/>
  <pageMargins left="0.7" right="0.7" top="0.75" bottom="0.75" header="0.3" footer="0.3"/>
  <pageSetup paperSize="9" orientation="landscape" r:id="rId1"/>
  <headerFooter>
    <oddFooter>&amp;R&amp;P</oddFooter>
  </headerFooter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zoomScaleNormal="100" workbookViewId="0">
      <selection activeCell="F30" sqref="F30"/>
    </sheetView>
  </sheetViews>
  <sheetFormatPr defaultRowHeight="15"/>
  <cols>
    <col min="1" max="1" width="32.7109375" style="228" customWidth="1"/>
    <col min="2" max="2" width="16.7109375" style="228" customWidth="1"/>
    <col min="3" max="3" width="23.42578125" style="228" customWidth="1"/>
    <col min="4" max="4" width="18.7109375" style="228" customWidth="1"/>
  </cols>
  <sheetData>
    <row r="1" spans="1:4">
      <c r="A1" s="316" t="s">
        <v>617</v>
      </c>
      <c r="B1" s="222"/>
      <c r="C1" s="222"/>
      <c r="D1" s="222"/>
    </row>
    <row r="2" spans="1:4">
      <c r="A2" s="316"/>
      <c r="B2" s="222"/>
      <c r="C2" s="222"/>
      <c r="D2" s="222"/>
    </row>
    <row r="3" spans="1:4">
      <c r="A3" s="1012" t="s">
        <v>408</v>
      </c>
      <c r="B3" s="1015" t="s">
        <v>409</v>
      </c>
      <c r="C3" s="1015"/>
      <c r="D3" s="1015"/>
    </row>
    <row r="4" spans="1:4">
      <c r="A4" s="1013"/>
      <c r="B4" s="553" t="s">
        <v>411</v>
      </c>
      <c r="C4" s="553" t="s">
        <v>412</v>
      </c>
      <c r="D4" s="236" t="s">
        <v>5</v>
      </c>
    </row>
    <row r="5" spans="1:4">
      <c r="A5" s="222" t="s">
        <v>204</v>
      </c>
      <c r="B5" s="381">
        <v>0</v>
      </c>
      <c r="C5" s="381">
        <v>0</v>
      </c>
      <c r="D5" s="222">
        <f t="shared" ref="D5:D25" si="0">SUM(B5:C5)</f>
        <v>0</v>
      </c>
    </row>
    <row r="6" spans="1:4">
      <c r="A6" s="222" t="s">
        <v>205</v>
      </c>
      <c r="B6" s="381">
        <v>0</v>
      </c>
      <c r="C6" s="381">
        <v>0</v>
      </c>
      <c r="D6" s="222">
        <f t="shared" si="0"/>
        <v>0</v>
      </c>
    </row>
    <row r="7" spans="1:4">
      <c r="A7" s="222" t="s">
        <v>217</v>
      </c>
      <c r="B7" s="381">
        <v>0</v>
      </c>
      <c r="C7" s="381">
        <v>0</v>
      </c>
      <c r="D7" s="222">
        <f t="shared" si="0"/>
        <v>0</v>
      </c>
    </row>
    <row r="8" spans="1:4">
      <c r="A8" s="222" t="s">
        <v>202</v>
      </c>
      <c r="B8" s="381">
        <v>0</v>
      </c>
      <c r="C8" s="381">
        <v>2</v>
      </c>
      <c r="D8" s="222">
        <f t="shared" si="0"/>
        <v>2</v>
      </c>
    </row>
    <row r="9" spans="1:4">
      <c r="A9" s="222" t="s">
        <v>213</v>
      </c>
      <c r="B9" s="381">
        <v>2</v>
      </c>
      <c r="C9" s="381">
        <v>0</v>
      </c>
      <c r="D9" s="222">
        <f t="shared" si="0"/>
        <v>2</v>
      </c>
    </row>
    <row r="10" spans="1:4">
      <c r="A10" s="222" t="s">
        <v>232</v>
      </c>
      <c r="B10" s="381">
        <v>0</v>
      </c>
      <c r="C10" s="381">
        <v>0</v>
      </c>
      <c r="D10" s="222">
        <f t="shared" si="0"/>
        <v>0</v>
      </c>
    </row>
    <row r="11" spans="1:4">
      <c r="A11" s="222" t="s">
        <v>555</v>
      </c>
      <c r="B11" s="381">
        <v>8</v>
      </c>
      <c r="C11" s="381">
        <v>0</v>
      </c>
      <c r="D11" s="222">
        <f t="shared" si="0"/>
        <v>8</v>
      </c>
    </row>
    <row r="12" spans="1:4">
      <c r="A12" s="222" t="s">
        <v>206</v>
      </c>
      <c r="B12" s="381">
        <v>0</v>
      </c>
      <c r="C12" s="381">
        <v>0</v>
      </c>
      <c r="D12" s="222">
        <f t="shared" si="0"/>
        <v>0</v>
      </c>
    </row>
    <row r="13" spans="1:4">
      <c r="A13" s="222" t="s">
        <v>207</v>
      </c>
      <c r="B13" s="381">
        <v>0</v>
      </c>
      <c r="C13" s="381">
        <v>0</v>
      </c>
      <c r="D13" s="222">
        <f t="shared" si="0"/>
        <v>0</v>
      </c>
    </row>
    <row r="14" spans="1:4">
      <c r="A14" s="222" t="s">
        <v>216</v>
      </c>
      <c r="B14" s="381">
        <v>1</v>
      </c>
      <c r="C14" s="381">
        <v>0</v>
      </c>
      <c r="D14" s="222">
        <f t="shared" si="0"/>
        <v>1</v>
      </c>
    </row>
    <row r="15" spans="1:4">
      <c r="A15" s="222" t="s">
        <v>214</v>
      </c>
      <c r="B15" s="381">
        <v>0</v>
      </c>
      <c r="C15" s="381">
        <v>0</v>
      </c>
      <c r="D15" s="222">
        <f t="shared" si="0"/>
        <v>0</v>
      </c>
    </row>
    <row r="16" spans="1:4">
      <c r="A16" s="222" t="s">
        <v>208</v>
      </c>
      <c r="B16" s="381">
        <v>0</v>
      </c>
      <c r="C16" s="381">
        <v>0</v>
      </c>
      <c r="D16" s="222">
        <f t="shared" si="0"/>
        <v>0</v>
      </c>
    </row>
    <row r="17" spans="1:5">
      <c r="A17" s="222" t="s">
        <v>212</v>
      </c>
      <c r="B17" s="381">
        <v>0</v>
      </c>
      <c r="C17" s="381">
        <v>0</v>
      </c>
      <c r="D17" s="222">
        <f t="shared" si="0"/>
        <v>0</v>
      </c>
    </row>
    <row r="18" spans="1:5">
      <c r="A18" s="223" t="s">
        <v>219</v>
      </c>
      <c r="B18" s="505">
        <v>0</v>
      </c>
      <c r="C18" s="505">
        <v>11</v>
      </c>
      <c r="D18" s="223">
        <f t="shared" si="0"/>
        <v>11</v>
      </c>
    </row>
    <row r="19" spans="1:5">
      <c r="A19" s="222" t="s">
        <v>209</v>
      </c>
      <c r="B19" s="495">
        <v>0</v>
      </c>
      <c r="C19" s="495">
        <v>0</v>
      </c>
      <c r="D19" s="222">
        <f t="shared" si="0"/>
        <v>0</v>
      </c>
    </row>
    <row r="20" spans="1:5">
      <c r="A20" s="222" t="s">
        <v>215</v>
      </c>
      <c r="B20" s="381">
        <v>0</v>
      </c>
      <c r="C20" s="381">
        <v>0</v>
      </c>
      <c r="D20" s="222">
        <f t="shared" si="0"/>
        <v>0</v>
      </c>
    </row>
    <row r="21" spans="1:5">
      <c r="A21" s="222" t="s">
        <v>218</v>
      </c>
      <c r="B21" s="381">
        <v>0</v>
      </c>
      <c r="C21" s="381">
        <v>0</v>
      </c>
      <c r="D21" s="222">
        <f t="shared" si="0"/>
        <v>0</v>
      </c>
    </row>
    <row r="22" spans="1:5">
      <c r="A22" s="222" t="s">
        <v>203</v>
      </c>
      <c r="B22" s="381">
        <v>1</v>
      </c>
      <c r="C22" s="381">
        <v>3</v>
      </c>
      <c r="D22" s="222">
        <f t="shared" si="0"/>
        <v>4</v>
      </c>
    </row>
    <row r="23" spans="1:5">
      <c r="A23" s="222" t="s">
        <v>211</v>
      </c>
      <c r="B23" s="381">
        <v>0</v>
      </c>
      <c r="C23" s="381">
        <v>2</v>
      </c>
      <c r="D23" s="222">
        <f t="shared" si="0"/>
        <v>2</v>
      </c>
    </row>
    <row r="24" spans="1:5">
      <c r="A24" s="222" t="s">
        <v>210</v>
      </c>
      <c r="B24" s="381">
        <v>0</v>
      </c>
      <c r="C24" s="381">
        <v>0</v>
      </c>
      <c r="D24" s="222">
        <f t="shared" si="0"/>
        <v>0</v>
      </c>
    </row>
    <row r="25" spans="1:5">
      <c r="A25" s="224" t="s">
        <v>201</v>
      </c>
      <c r="B25" s="560">
        <v>0</v>
      </c>
      <c r="C25" s="560">
        <v>0</v>
      </c>
      <c r="D25" s="224">
        <f t="shared" si="0"/>
        <v>0</v>
      </c>
    </row>
    <row r="26" spans="1:5">
      <c r="A26" s="492" t="s">
        <v>5</v>
      </c>
      <c r="B26" s="492">
        <f>SUM(B5:B25)</f>
        <v>12</v>
      </c>
      <c r="C26" s="492">
        <f>SUM(C5:C25)</f>
        <v>18</v>
      </c>
      <c r="D26" s="492">
        <f>SUM(D5:D25)</f>
        <v>30</v>
      </c>
    </row>
    <row r="27" spans="1:5">
      <c r="A27" s="493" t="s">
        <v>12</v>
      </c>
      <c r="B27" s="493">
        <f>+B26/30*100</f>
        <v>40</v>
      </c>
      <c r="C27" s="493">
        <f>+C26/30*100</f>
        <v>60</v>
      </c>
      <c r="D27" s="493">
        <f>+D26/30*100</f>
        <v>100</v>
      </c>
    </row>
    <row r="28" spans="1:5">
      <c r="A28" s="222"/>
      <c r="B28" s="222"/>
      <c r="C28" s="222"/>
      <c r="D28" s="222"/>
    </row>
    <row r="29" spans="1:5">
      <c r="B29" s="222"/>
      <c r="C29" s="222"/>
      <c r="D29" s="222"/>
    </row>
    <row r="30" spans="1:5">
      <c r="A30" s="222"/>
      <c r="B30" s="222"/>
      <c r="C30" s="222"/>
      <c r="D30" s="222"/>
      <c r="E30" s="41"/>
    </row>
  </sheetData>
  <sortState ref="A6:D26">
    <sortCondition ref="A6"/>
  </sortState>
  <mergeCells count="2">
    <mergeCell ref="A3:A4"/>
    <mergeCell ref="B3:D3"/>
  </mergeCells>
  <printOptions horizontalCentered="1" verticalCentered="1"/>
  <pageMargins left="0.7" right="0.7" top="0.75" bottom="0.75" header="0.3" footer="0.3"/>
  <pageSetup paperSize="9" orientation="landscape" r:id="rId1"/>
  <headerFooter>
    <oddFooter>&amp;R&amp;P</oddFooter>
  </headerFooter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zoomScaleNormal="100" workbookViewId="0">
      <selection activeCell="F30" sqref="F30"/>
    </sheetView>
  </sheetViews>
  <sheetFormatPr defaultRowHeight="15"/>
  <cols>
    <col min="1" max="1" width="21" customWidth="1"/>
    <col min="2" max="2" width="12.5703125" customWidth="1"/>
    <col min="3" max="3" width="13.28515625" customWidth="1"/>
    <col min="4" max="4" width="14" customWidth="1"/>
    <col min="5" max="5" width="2.42578125" style="1" customWidth="1"/>
    <col min="6" max="6" width="12.7109375" customWidth="1"/>
    <col min="7" max="7" width="18.42578125" customWidth="1"/>
    <col min="8" max="8" width="2.28515625" style="1" customWidth="1"/>
    <col min="9" max="9" width="13.7109375" customWidth="1"/>
  </cols>
  <sheetData>
    <row r="1" spans="1:9" s="149" customFormat="1">
      <c r="A1" s="564" t="s">
        <v>618</v>
      </c>
      <c r="B1" s="564"/>
      <c r="C1" s="564"/>
      <c r="D1" s="564"/>
      <c r="E1" s="564"/>
      <c r="F1" s="564"/>
      <c r="G1" s="564"/>
      <c r="H1" s="564"/>
      <c r="I1" s="564"/>
    </row>
    <row r="2" spans="1:9" s="149" customFormat="1">
      <c r="A2" s="564" t="s">
        <v>748</v>
      </c>
      <c r="B2" s="564"/>
      <c r="C2" s="564"/>
      <c r="D2" s="564"/>
      <c r="E2" s="564"/>
      <c r="F2" s="564"/>
      <c r="G2" s="564"/>
      <c r="H2" s="564"/>
      <c r="I2" s="564"/>
    </row>
    <row r="3" spans="1:9" s="149" customFormat="1">
      <c r="A3" s="564" t="s">
        <v>589</v>
      </c>
      <c r="B3" s="564"/>
      <c r="C3" s="564"/>
      <c r="D3" s="564"/>
      <c r="E3" s="564"/>
      <c r="F3" s="564"/>
      <c r="G3" s="564"/>
      <c r="H3" s="564"/>
      <c r="I3" s="564"/>
    </row>
    <row r="4" spans="1:9" s="149" customFormat="1">
      <c r="A4" s="521"/>
      <c r="B4" s="521"/>
      <c r="C4" s="521"/>
      <c r="D4" s="521"/>
      <c r="E4" s="521"/>
      <c r="F4" s="521"/>
      <c r="G4" s="521"/>
      <c r="H4" s="521"/>
      <c r="I4" s="521"/>
    </row>
    <row r="5" spans="1:9" ht="15" customHeight="1">
      <c r="A5" s="1012" t="s">
        <v>408</v>
      </c>
      <c r="B5" s="1033" t="s">
        <v>409</v>
      </c>
      <c r="C5" s="1033"/>
      <c r="D5" s="1033"/>
      <c r="E5" s="565"/>
      <c r="F5" s="1034" t="s">
        <v>723</v>
      </c>
      <c r="G5" s="1034"/>
      <c r="H5" s="565"/>
      <c r="I5" s="566"/>
    </row>
    <row r="6" spans="1:9" ht="26.25">
      <c r="A6" s="1013"/>
      <c r="B6" s="553" t="s">
        <v>411</v>
      </c>
      <c r="C6" s="553" t="s">
        <v>412</v>
      </c>
      <c r="D6" s="236" t="s">
        <v>558</v>
      </c>
      <c r="E6" s="544"/>
      <c r="F6" s="514" t="s">
        <v>228</v>
      </c>
      <c r="G6" s="516" t="s">
        <v>588</v>
      </c>
      <c r="H6" s="533"/>
      <c r="I6" s="516" t="s">
        <v>587</v>
      </c>
    </row>
    <row r="7" spans="1:9">
      <c r="A7" s="215" t="s">
        <v>555</v>
      </c>
      <c r="B7" s="183">
        <v>8</v>
      </c>
      <c r="C7" s="183">
        <v>0</v>
      </c>
      <c r="D7" s="215">
        <f t="shared" ref="D7:D14" si="0">SUM(B7:C7)</f>
        <v>8</v>
      </c>
      <c r="E7" s="283"/>
      <c r="F7" s="233">
        <v>8</v>
      </c>
      <c r="G7" s="529">
        <v>36.363636363636367</v>
      </c>
      <c r="H7" s="318"/>
      <c r="I7" s="529">
        <f t="shared" ref="I7:I26" si="1">+D7/F7*100</f>
        <v>100</v>
      </c>
    </row>
    <row r="8" spans="1:9">
      <c r="A8" s="216" t="s">
        <v>219</v>
      </c>
      <c r="B8" s="183">
        <v>0</v>
      </c>
      <c r="C8" s="184">
        <v>11</v>
      </c>
      <c r="D8" s="216">
        <f t="shared" si="0"/>
        <v>11</v>
      </c>
      <c r="E8" s="283"/>
      <c r="F8" s="233">
        <v>14</v>
      </c>
      <c r="G8" s="529">
        <v>37.837837837837839</v>
      </c>
      <c r="H8" s="318"/>
      <c r="I8" s="529">
        <f t="shared" si="1"/>
        <v>78.571428571428569</v>
      </c>
    </row>
    <row r="9" spans="1:9">
      <c r="A9" s="215" t="s">
        <v>203</v>
      </c>
      <c r="B9" s="183">
        <v>1</v>
      </c>
      <c r="C9" s="183">
        <v>3</v>
      </c>
      <c r="D9" s="215">
        <f t="shared" si="0"/>
        <v>4</v>
      </c>
      <c r="E9" s="283"/>
      <c r="F9" s="233">
        <v>7</v>
      </c>
      <c r="G9" s="529">
        <v>13.20754716981132</v>
      </c>
      <c r="H9" s="318"/>
      <c r="I9" s="529">
        <f t="shared" si="1"/>
        <v>57.142857142857139</v>
      </c>
    </row>
    <row r="10" spans="1:9">
      <c r="A10" s="215" t="s">
        <v>202</v>
      </c>
      <c r="B10" s="183">
        <v>0</v>
      </c>
      <c r="C10" s="183">
        <v>2</v>
      </c>
      <c r="D10" s="215">
        <f t="shared" si="0"/>
        <v>2</v>
      </c>
      <c r="E10" s="283"/>
      <c r="F10" s="233">
        <v>5</v>
      </c>
      <c r="G10" s="529">
        <v>17.857142857142858</v>
      </c>
      <c r="H10" s="318"/>
      <c r="I10" s="529">
        <f t="shared" si="1"/>
        <v>40</v>
      </c>
    </row>
    <row r="11" spans="1:9">
      <c r="A11" s="215" t="s">
        <v>559</v>
      </c>
      <c r="B11" s="183">
        <v>2</v>
      </c>
      <c r="C11" s="183">
        <v>0</v>
      </c>
      <c r="D11" s="215">
        <f t="shared" si="0"/>
        <v>2</v>
      </c>
      <c r="E11" s="283"/>
      <c r="F11" s="233">
        <v>5</v>
      </c>
      <c r="G11" s="529">
        <v>20.833333333333336</v>
      </c>
      <c r="H11" s="318"/>
      <c r="I11" s="529">
        <f t="shared" si="1"/>
        <v>40</v>
      </c>
    </row>
    <row r="12" spans="1:9">
      <c r="A12" s="215" t="s">
        <v>211</v>
      </c>
      <c r="B12" s="183">
        <v>0</v>
      </c>
      <c r="C12" s="183">
        <v>2</v>
      </c>
      <c r="D12" s="215">
        <f t="shared" si="0"/>
        <v>2</v>
      </c>
      <c r="E12" s="283"/>
      <c r="F12" s="233">
        <v>16</v>
      </c>
      <c r="G12" s="529">
        <v>32.653061224489797</v>
      </c>
      <c r="H12" s="318"/>
      <c r="I12" s="529">
        <f t="shared" si="1"/>
        <v>12.5</v>
      </c>
    </row>
    <row r="13" spans="1:9">
      <c r="A13" s="215" t="s">
        <v>216</v>
      </c>
      <c r="B13" s="183">
        <v>1</v>
      </c>
      <c r="C13" s="183">
        <v>0</v>
      </c>
      <c r="D13" s="215">
        <f t="shared" si="0"/>
        <v>1</v>
      </c>
      <c r="E13" s="283"/>
      <c r="F13" s="233">
        <v>28</v>
      </c>
      <c r="G13" s="529">
        <v>35.897435897435898</v>
      </c>
      <c r="H13" s="318"/>
      <c r="I13" s="529">
        <f t="shared" si="1"/>
        <v>3.5714285714285712</v>
      </c>
    </row>
    <row r="14" spans="1:9">
      <c r="A14" s="215" t="s">
        <v>560</v>
      </c>
      <c r="B14" s="183">
        <v>0</v>
      </c>
      <c r="C14" s="183">
        <v>0</v>
      </c>
      <c r="D14" s="215">
        <f t="shared" si="0"/>
        <v>0</v>
      </c>
      <c r="E14" s="283"/>
      <c r="F14" s="233">
        <v>6</v>
      </c>
      <c r="G14" s="529">
        <v>26.086956521739129</v>
      </c>
      <c r="H14" s="318"/>
      <c r="I14" s="529">
        <f t="shared" si="1"/>
        <v>0</v>
      </c>
    </row>
    <row r="15" spans="1:9">
      <c r="A15" s="215" t="s">
        <v>217</v>
      </c>
      <c r="B15" s="183">
        <v>0</v>
      </c>
      <c r="C15" s="183">
        <v>0</v>
      </c>
      <c r="D15" s="215">
        <v>0</v>
      </c>
      <c r="E15" s="283"/>
      <c r="F15" s="233">
        <v>1</v>
      </c>
      <c r="G15" s="529">
        <v>2.7027027027027026</v>
      </c>
      <c r="H15" s="318"/>
      <c r="I15" s="529">
        <f t="shared" si="1"/>
        <v>0</v>
      </c>
    </row>
    <row r="16" spans="1:9">
      <c r="A16" s="215" t="s">
        <v>206</v>
      </c>
      <c r="B16" s="183">
        <v>0</v>
      </c>
      <c r="C16" s="183">
        <v>0</v>
      </c>
      <c r="D16" s="215">
        <v>0</v>
      </c>
      <c r="E16" s="283"/>
      <c r="F16" s="233">
        <v>23</v>
      </c>
      <c r="G16" s="529">
        <v>47.916666666666671</v>
      </c>
      <c r="H16" s="318"/>
      <c r="I16" s="529">
        <f t="shared" si="1"/>
        <v>0</v>
      </c>
    </row>
    <row r="17" spans="1:9">
      <c r="A17" s="215" t="s">
        <v>207</v>
      </c>
      <c r="B17" s="183">
        <v>0</v>
      </c>
      <c r="C17" s="183">
        <v>0</v>
      </c>
      <c r="D17" s="215">
        <v>0</v>
      </c>
      <c r="E17" s="283"/>
      <c r="F17" s="233">
        <v>34</v>
      </c>
      <c r="G17" s="529">
        <v>60.714285714285708</v>
      </c>
      <c r="H17" s="318"/>
      <c r="I17" s="529">
        <f t="shared" si="1"/>
        <v>0</v>
      </c>
    </row>
    <row r="18" spans="1:9">
      <c r="A18" s="215" t="s">
        <v>214</v>
      </c>
      <c r="B18" s="183">
        <v>0</v>
      </c>
      <c r="C18" s="183">
        <v>0</v>
      </c>
      <c r="D18" s="215">
        <v>0</v>
      </c>
      <c r="E18" s="283"/>
      <c r="F18" s="233">
        <v>1</v>
      </c>
      <c r="G18" s="529">
        <v>14.285714285714285</v>
      </c>
      <c r="H18" s="318"/>
      <c r="I18" s="529">
        <f t="shared" si="1"/>
        <v>0</v>
      </c>
    </row>
    <row r="19" spans="1:9">
      <c r="A19" s="215" t="s">
        <v>231</v>
      </c>
      <c r="B19" s="183">
        <v>0</v>
      </c>
      <c r="C19" s="183">
        <v>0</v>
      </c>
      <c r="D19" s="215">
        <v>0</v>
      </c>
      <c r="E19" s="283"/>
      <c r="F19" s="233">
        <v>7</v>
      </c>
      <c r="G19" s="529">
        <v>14.583333333333334</v>
      </c>
      <c r="H19" s="318"/>
      <c r="I19" s="529">
        <f t="shared" si="1"/>
        <v>0</v>
      </c>
    </row>
    <row r="20" spans="1:9">
      <c r="A20" s="215" t="s">
        <v>212</v>
      </c>
      <c r="B20" s="183">
        <v>0</v>
      </c>
      <c r="C20" s="183">
        <v>0</v>
      </c>
      <c r="D20" s="215">
        <v>0</v>
      </c>
      <c r="E20" s="283"/>
      <c r="F20" s="233">
        <v>7</v>
      </c>
      <c r="G20" s="529">
        <v>30.434782608695656</v>
      </c>
      <c r="H20" s="318"/>
      <c r="I20" s="529">
        <f t="shared" si="1"/>
        <v>0</v>
      </c>
    </row>
    <row r="21" spans="1:9">
      <c r="A21" s="215" t="s">
        <v>209</v>
      </c>
      <c r="B21" s="183">
        <v>0</v>
      </c>
      <c r="C21" s="183">
        <v>0</v>
      </c>
      <c r="D21" s="215">
        <v>0</v>
      </c>
      <c r="E21" s="283"/>
      <c r="F21" s="233">
        <v>22</v>
      </c>
      <c r="G21" s="529">
        <v>32.835820895522389</v>
      </c>
      <c r="H21" s="318"/>
      <c r="I21" s="529">
        <f t="shared" si="1"/>
        <v>0</v>
      </c>
    </row>
    <row r="22" spans="1:9">
      <c r="A22" s="215" t="s">
        <v>232</v>
      </c>
      <c r="B22" s="183">
        <v>0</v>
      </c>
      <c r="C22" s="183">
        <v>0</v>
      </c>
      <c r="D22" s="215">
        <v>0</v>
      </c>
      <c r="E22" s="283"/>
      <c r="F22" s="233">
        <v>3</v>
      </c>
      <c r="G22" s="529">
        <v>13.636363636363635</v>
      </c>
      <c r="H22" s="318"/>
      <c r="I22" s="529">
        <f t="shared" si="1"/>
        <v>0</v>
      </c>
    </row>
    <row r="23" spans="1:9">
      <c r="A23" s="215" t="s">
        <v>215</v>
      </c>
      <c r="B23" s="183">
        <v>0</v>
      </c>
      <c r="C23" s="183">
        <v>0</v>
      </c>
      <c r="D23" s="215">
        <v>0</v>
      </c>
      <c r="E23" s="283"/>
      <c r="F23" s="233">
        <v>2</v>
      </c>
      <c r="G23" s="529">
        <v>18.181818181818183</v>
      </c>
      <c r="H23" s="318"/>
      <c r="I23" s="529">
        <f t="shared" si="1"/>
        <v>0</v>
      </c>
    </row>
    <row r="24" spans="1:9">
      <c r="A24" s="215" t="s">
        <v>561</v>
      </c>
      <c r="B24" s="183">
        <v>0</v>
      </c>
      <c r="C24" s="183">
        <v>0</v>
      </c>
      <c r="D24" s="215">
        <v>0</v>
      </c>
      <c r="E24" s="283"/>
      <c r="F24" s="233">
        <v>3</v>
      </c>
      <c r="G24" s="529">
        <v>15</v>
      </c>
      <c r="H24" s="318"/>
      <c r="I24" s="529">
        <f t="shared" si="1"/>
        <v>0</v>
      </c>
    </row>
    <row r="25" spans="1:9">
      <c r="A25" s="215" t="s">
        <v>210</v>
      </c>
      <c r="B25" s="183">
        <v>0</v>
      </c>
      <c r="C25" s="183">
        <v>0</v>
      </c>
      <c r="D25" s="215">
        <v>0</v>
      </c>
      <c r="E25" s="283"/>
      <c r="F25" s="233">
        <v>7</v>
      </c>
      <c r="G25" s="529">
        <v>16.666666666666664</v>
      </c>
      <c r="H25" s="318"/>
      <c r="I25" s="529">
        <f t="shared" si="1"/>
        <v>0</v>
      </c>
    </row>
    <row r="26" spans="1:9">
      <c r="A26" s="216" t="s">
        <v>201</v>
      </c>
      <c r="B26" s="183">
        <v>0</v>
      </c>
      <c r="C26" s="183">
        <v>0</v>
      </c>
      <c r="D26" s="216">
        <v>0</v>
      </c>
      <c r="E26" s="283"/>
      <c r="F26" s="233">
        <v>5</v>
      </c>
      <c r="G26" s="529">
        <v>13.513513513513514</v>
      </c>
      <c r="H26" s="318"/>
      <c r="I26" s="529">
        <f t="shared" si="1"/>
        <v>0</v>
      </c>
    </row>
    <row r="27" spans="1:9">
      <c r="A27" s="218" t="s">
        <v>562</v>
      </c>
      <c r="B27" s="548">
        <v>0</v>
      </c>
      <c r="C27" s="548">
        <v>0</v>
      </c>
      <c r="D27" s="218">
        <v>0</v>
      </c>
      <c r="E27" s="283"/>
      <c r="F27" s="233">
        <v>0</v>
      </c>
      <c r="G27" s="529">
        <v>0</v>
      </c>
      <c r="H27" s="318"/>
      <c r="I27" s="529"/>
    </row>
    <row r="28" spans="1:9">
      <c r="A28" s="283" t="s">
        <v>5</v>
      </c>
      <c r="B28" s="283">
        <f>SUM(B7:B27)</f>
        <v>12</v>
      </c>
      <c r="C28" s="283">
        <f>SUM(C7:C27)</f>
        <v>18</v>
      </c>
      <c r="D28" s="283">
        <f>SUM(D7:D27)</f>
        <v>30</v>
      </c>
      <c r="E28" s="283"/>
      <c r="F28" s="567">
        <v>204</v>
      </c>
      <c r="G28" s="568">
        <v>27.64227642276423</v>
      </c>
      <c r="H28" s="539"/>
      <c r="I28" s="568">
        <f>+D28/F28*100</f>
        <v>14.705882352941178</v>
      </c>
    </row>
    <row r="29" spans="1:9">
      <c r="A29" s="569" t="s">
        <v>12</v>
      </c>
      <c r="B29" s="569">
        <f>+B28/30*100</f>
        <v>40</v>
      </c>
      <c r="C29" s="569">
        <f>+C28/30*100</f>
        <v>60</v>
      </c>
      <c r="D29" s="569">
        <f>+D28/30*100</f>
        <v>100</v>
      </c>
      <c r="E29" s="570"/>
      <c r="F29" s="218"/>
      <c r="G29" s="218"/>
      <c r="H29" s="216"/>
      <c r="I29" s="218"/>
    </row>
  </sheetData>
  <mergeCells count="3">
    <mergeCell ref="A5:A6"/>
    <mergeCell ref="B5:D5"/>
    <mergeCell ref="F5:G5"/>
  </mergeCells>
  <printOptions horizontalCentered="1" verticalCentered="1"/>
  <pageMargins left="0.7" right="0.7" top="0.75" bottom="0.75" header="0.3" footer="0.3"/>
  <pageSetup paperSize="9" orientation="landscape" r:id="rId1"/>
  <headerFooter>
    <oddFooter>&amp;R&amp;P</oddFooter>
  </headerFooter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zoomScaleNormal="100" workbookViewId="0">
      <selection activeCell="F30" sqref="F30"/>
    </sheetView>
  </sheetViews>
  <sheetFormatPr defaultRowHeight="15"/>
  <cols>
    <col min="1" max="1" width="50" customWidth="1"/>
    <col min="2" max="2" width="21.5703125" customWidth="1"/>
  </cols>
  <sheetData>
    <row r="1" spans="1:5">
      <c r="A1" s="316" t="s">
        <v>749</v>
      </c>
      <c r="B1" s="222"/>
      <c r="C1" s="41"/>
      <c r="D1" s="41"/>
      <c r="E1" s="41"/>
    </row>
    <row r="2" spans="1:5">
      <c r="A2" s="227"/>
      <c r="B2" s="222"/>
      <c r="C2" s="41"/>
      <c r="D2" s="41"/>
      <c r="E2" s="41"/>
    </row>
    <row r="3" spans="1:5" ht="15" customHeight="1">
      <c r="A3" s="221"/>
      <c r="B3" s="236" t="s">
        <v>274</v>
      </c>
      <c r="C3" s="41"/>
      <c r="D3" s="41"/>
      <c r="E3" s="41"/>
    </row>
    <row r="4" spans="1:5">
      <c r="A4" s="223" t="s">
        <v>799</v>
      </c>
      <c r="B4" s="234">
        <v>291</v>
      </c>
      <c r="C4" s="41"/>
      <c r="D4" s="41"/>
      <c r="E4" s="41"/>
    </row>
    <row r="5" spans="1:5">
      <c r="A5" s="223" t="s">
        <v>800</v>
      </c>
      <c r="B5" s="234">
        <v>154</v>
      </c>
      <c r="C5" s="41"/>
      <c r="D5" s="41"/>
      <c r="E5" s="41"/>
    </row>
    <row r="6" spans="1:5">
      <c r="A6" s="223" t="s">
        <v>413</v>
      </c>
      <c r="B6" s="234">
        <v>95</v>
      </c>
      <c r="C6" s="41"/>
      <c r="D6" s="41"/>
      <c r="E6" s="41"/>
    </row>
    <row r="7" spans="1:5">
      <c r="A7" s="224" t="s">
        <v>801</v>
      </c>
      <c r="B7" s="941">
        <v>738</v>
      </c>
      <c r="C7" s="41"/>
      <c r="D7" s="41"/>
      <c r="E7" s="41"/>
    </row>
    <row r="8" spans="1:5">
      <c r="A8" s="41"/>
      <c r="B8" s="41"/>
      <c r="C8" s="41"/>
      <c r="D8" s="41"/>
      <c r="E8" s="41"/>
    </row>
    <row r="9" spans="1:5">
      <c r="A9" s="41"/>
      <c r="B9" s="41"/>
      <c r="C9" s="41"/>
      <c r="D9" s="41"/>
      <c r="E9" s="41"/>
    </row>
  </sheetData>
  <printOptions horizontalCentered="1" verticalCentered="1"/>
  <pageMargins left="0.7" right="0.7" top="0.75" bottom="0.75" header="0.3" footer="0.3"/>
  <pageSetup paperSize="9" orientation="landscape" r:id="rId1"/>
  <headerFooter>
    <oddFooter>&amp;R&amp;P</oddFooter>
  </headerFooter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zoomScaleNormal="100" workbookViewId="0">
      <selection activeCell="F30" sqref="F30"/>
    </sheetView>
  </sheetViews>
  <sheetFormatPr defaultRowHeight="15"/>
  <cols>
    <col min="1" max="1" width="15.85546875" customWidth="1"/>
    <col min="2" max="2" width="14.5703125" customWidth="1"/>
    <col min="4" max="4" width="12.85546875" customWidth="1"/>
    <col min="6" max="6" width="13.140625" customWidth="1"/>
  </cols>
  <sheetData>
    <row r="1" spans="1:7">
      <c r="A1" s="316" t="s">
        <v>806</v>
      </c>
      <c r="B1" s="222"/>
      <c r="C1" s="41"/>
      <c r="D1" s="41"/>
      <c r="E1" s="41"/>
    </row>
    <row r="2" spans="1:7">
      <c r="A2" s="316" t="s">
        <v>807</v>
      </c>
      <c r="B2" s="222"/>
      <c r="C2" s="41"/>
      <c r="D2" s="41"/>
      <c r="E2" s="41"/>
    </row>
    <row r="3" spans="1:7">
      <c r="A3" s="227"/>
      <c r="B3" s="222"/>
      <c r="C3" s="41"/>
      <c r="D3" s="41"/>
      <c r="E3" s="41"/>
    </row>
    <row r="4" spans="1:7" ht="25.5" customHeight="1">
      <c r="A4" s="1012" t="s">
        <v>257</v>
      </c>
      <c r="B4" s="1015" t="s">
        <v>802</v>
      </c>
      <c r="C4" s="1015"/>
      <c r="D4" s="1015" t="s">
        <v>803</v>
      </c>
      <c r="E4" s="1015"/>
      <c r="F4" s="1015" t="s">
        <v>804</v>
      </c>
      <c r="G4" s="1015"/>
    </row>
    <row r="5" spans="1:7">
      <c r="A5" s="1013"/>
      <c r="B5" s="935" t="s">
        <v>805</v>
      </c>
      <c r="C5" s="936" t="s">
        <v>12</v>
      </c>
      <c r="D5" s="935" t="s">
        <v>805</v>
      </c>
      <c r="E5" s="936" t="s">
        <v>12</v>
      </c>
      <c r="F5" s="935" t="s">
        <v>805</v>
      </c>
      <c r="G5" s="936" t="s">
        <v>12</v>
      </c>
    </row>
    <row r="6" spans="1:7">
      <c r="A6" s="487" t="s">
        <v>263</v>
      </c>
      <c r="B6" s="222">
        <v>30</v>
      </c>
      <c r="C6" s="489">
        <v>10.309278350515463</v>
      </c>
      <c r="D6" s="233">
        <v>15</v>
      </c>
      <c r="E6" s="419">
        <v>9.7402597402597415</v>
      </c>
      <c r="F6" s="233">
        <v>22</v>
      </c>
      <c r="G6" s="361">
        <v>2.9810298102981028</v>
      </c>
    </row>
    <row r="7" spans="1:7">
      <c r="A7" s="488" t="s">
        <v>264</v>
      </c>
      <c r="B7" s="222">
        <v>55</v>
      </c>
      <c r="C7" s="489">
        <v>18.900343642611684</v>
      </c>
      <c r="D7" s="233">
        <v>29</v>
      </c>
      <c r="E7" s="419">
        <v>18.831168831168831</v>
      </c>
      <c r="F7" s="233">
        <v>104</v>
      </c>
      <c r="G7" s="361">
        <v>14.092140921409213</v>
      </c>
    </row>
    <row r="8" spans="1:7">
      <c r="A8" s="488" t="s">
        <v>265</v>
      </c>
      <c r="B8" s="222">
        <v>95</v>
      </c>
      <c r="C8" s="489">
        <v>32.646048109965633</v>
      </c>
      <c r="D8" s="233">
        <v>42</v>
      </c>
      <c r="E8" s="419">
        <v>27.27272727272727</v>
      </c>
      <c r="F8" s="233">
        <v>243</v>
      </c>
      <c r="G8" s="361">
        <v>32.926829268292686</v>
      </c>
    </row>
    <row r="9" spans="1:7">
      <c r="A9" s="488" t="s">
        <v>266</v>
      </c>
      <c r="B9" s="222">
        <v>79</v>
      </c>
      <c r="C9" s="489">
        <v>27.147766323024054</v>
      </c>
      <c r="D9" s="233">
        <v>40</v>
      </c>
      <c r="E9" s="419">
        <v>25.97402597402597</v>
      </c>
      <c r="F9" s="233">
        <v>221</v>
      </c>
      <c r="G9" s="361">
        <v>29.945799457994582</v>
      </c>
    </row>
    <row r="10" spans="1:7">
      <c r="A10" s="488" t="s">
        <v>267</v>
      </c>
      <c r="B10" s="222">
        <v>32</v>
      </c>
      <c r="C10" s="489">
        <v>10.996563573883162</v>
      </c>
      <c r="D10" s="233">
        <v>28</v>
      </c>
      <c r="E10" s="419">
        <v>18.181818181818183</v>
      </c>
      <c r="F10" s="233">
        <v>148</v>
      </c>
      <c r="G10" s="361">
        <v>20.054200542005422</v>
      </c>
    </row>
    <row r="11" spans="1:7">
      <c r="A11" s="322" t="s">
        <v>5</v>
      </c>
      <c r="B11" s="225">
        <v>291</v>
      </c>
      <c r="C11" s="493">
        <v>100</v>
      </c>
      <c r="D11" s="235">
        <v>154</v>
      </c>
      <c r="E11" s="545">
        <v>100</v>
      </c>
      <c r="F11" s="235">
        <v>738</v>
      </c>
      <c r="G11" s="545">
        <v>100</v>
      </c>
    </row>
    <row r="12" spans="1:7">
      <c r="A12" s="41"/>
      <c r="B12" s="41"/>
      <c r="C12" s="41"/>
      <c r="D12" s="41"/>
      <c r="E12" s="41"/>
    </row>
  </sheetData>
  <mergeCells count="4">
    <mergeCell ref="A4:A5"/>
    <mergeCell ref="B4:C4"/>
    <mergeCell ref="D4:E4"/>
    <mergeCell ref="F4:G4"/>
  </mergeCells>
  <printOptions horizontalCentered="1" verticalCentered="1"/>
  <pageMargins left="0.7" right="0.7" top="0.75" bottom="0.75" header="0.3" footer="0.3"/>
  <pageSetup paperSize="9" orientation="landscape" r:id="rId1"/>
  <headerFooter>
    <oddFooter>&amp;R&amp;P</oddFooter>
  </headerFooter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"/>
  <sheetViews>
    <sheetView zoomScaleNormal="100" workbookViewId="0">
      <selection activeCell="F30" sqref="F30"/>
    </sheetView>
  </sheetViews>
  <sheetFormatPr defaultRowHeight="15"/>
  <cols>
    <col min="1" max="1" width="20.5703125" customWidth="1"/>
    <col min="2" max="2" width="7.7109375" customWidth="1"/>
    <col min="3" max="3" width="8.7109375" customWidth="1"/>
    <col min="4" max="4" width="8.42578125" customWidth="1"/>
    <col min="5" max="5" width="9.140625" customWidth="1"/>
    <col min="6" max="6" width="2.42578125" customWidth="1"/>
    <col min="7" max="7" width="7.7109375" customWidth="1"/>
    <col min="8" max="8" width="9.7109375" customWidth="1"/>
    <col min="9" max="9" width="8.5703125" customWidth="1"/>
    <col min="10" max="10" width="9" customWidth="1"/>
    <col min="11" max="11" width="1.85546875" customWidth="1"/>
    <col min="12" max="12" width="5.85546875" customWidth="1"/>
    <col min="13" max="13" width="8.28515625" customWidth="1"/>
    <col min="14" max="14" width="7.7109375" customWidth="1"/>
    <col min="15" max="15" width="8.5703125" customWidth="1"/>
  </cols>
  <sheetData>
    <row r="1" spans="1:15">
      <c r="A1" s="492" t="s">
        <v>828</v>
      </c>
      <c r="F1" s="1"/>
      <c r="K1" s="1"/>
    </row>
    <row r="2" spans="1:15">
      <c r="A2" s="492" t="s">
        <v>829</v>
      </c>
      <c r="F2" s="1"/>
      <c r="K2" s="1"/>
    </row>
    <row r="3" spans="1:15">
      <c r="A3" s="224"/>
      <c r="F3" s="1"/>
      <c r="K3" s="1"/>
    </row>
    <row r="4" spans="1:15">
      <c r="A4" s="940"/>
      <c r="B4" s="989" t="s">
        <v>808</v>
      </c>
      <c r="C4" s="989"/>
      <c r="D4" s="989"/>
      <c r="E4" s="989"/>
      <c r="F4" s="1"/>
      <c r="G4" s="989" t="s">
        <v>803</v>
      </c>
      <c r="H4" s="989"/>
      <c r="I4" s="989"/>
      <c r="J4" s="989"/>
      <c r="K4" s="223"/>
      <c r="L4" s="989" t="s">
        <v>809</v>
      </c>
      <c r="M4" s="989"/>
      <c r="N4" s="989"/>
      <c r="O4" s="989"/>
    </row>
    <row r="5" spans="1:15">
      <c r="A5" s="1035" t="s">
        <v>222</v>
      </c>
      <c r="B5" s="1016" t="s">
        <v>274</v>
      </c>
      <c r="C5" s="1016"/>
      <c r="D5" s="1016"/>
      <c r="E5" s="1036" t="s">
        <v>268</v>
      </c>
      <c r="F5" s="1"/>
      <c r="G5" s="1016" t="s">
        <v>274</v>
      </c>
      <c r="H5" s="1016"/>
      <c r="I5" s="1016"/>
      <c r="J5" s="1036" t="s">
        <v>268</v>
      </c>
      <c r="K5" s="1"/>
      <c r="L5" s="989" t="s">
        <v>274</v>
      </c>
      <c r="M5" s="989"/>
      <c r="N5" s="989"/>
      <c r="O5" s="1036" t="s">
        <v>268</v>
      </c>
    </row>
    <row r="6" spans="1:15">
      <c r="A6" s="1013"/>
      <c r="B6" s="939" t="s">
        <v>260</v>
      </c>
      <c r="C6" s="939" t="s">
        <v>261</v>
      </c>
      <c r="D6" s="939" t="s">
        <v>5</v>
      </c>
      <c r="E6" s="988"/>
      <c r="F6" s="1"/>
      <c r="G6" s="939" t="s">
        <v>260</v>
      </c>
      <c r="H6" s="939" t="s">
        <v>261</v>
      </c>
      <c r="I6" s="939" t="s">
        <v>5</v>
      </c>
      <c r="J6" s="988"/>
      <c r="K6" s="1"/>
      <c r="L6" s="939" t="s">
        <v>260</v>
      </c>
      <c r="M6" s="939" t="s">
        <v>261</v>
      </c>
      <c r="N6" s="939" t="s">
        <v>5</v>
      </c>
      <c r="O6" s="988"/>
    </row>
    <row r="7" spans="1:15">
      <c r="A7" s="734" t="s">
        <v>207</v>
      </c>
      <c r="B7" s="234">
        <v>14</v>
      </c>
      <c r="C7" s="234">
        <v>13</v>
      </c>
      <c r="D7" s="234">
        <v>27</v>
      </c>
      <c r="E7" s="318">
        <v>48.148148148148145</v>
      </c>
      <c r="F7" s="216"/>
      <c r="G7" s="741">
        <v>3</v>
      </c>
      <c r="H7" s="741">
        <v>6</v>
      </c>
      <c r="I7" s="216">
        <v>9</v>
      </c>
      <c r="J7" s="318">
        <f t="shared" ref="J7:J12" si="0">+H7/I7*100</f>
        <v>66.666666666666657</v>
      </c>
      <c r="K7" s="216"/>
      <c r="L7" s="233">
        <v>22</v>
      </c>
      <c r="M7" s="233">
        <v>34</v>
      </c>
      <c r="N7" s="233">
        <v>56</v>
      </c>
      <c r="O7" s="529">
        <f>+M7/N7*100</f>
        <v>60.714285714285708</v>
      </c>
    </row>
    <row r="8" spans="1:15">
      <c r="A8" s="734" t="s">
        <v>810</v>
      </c>
      <c r="B8" s="234">
        <v>14</v>
      </c>
      <c r="C8" s="234">
        <v>2</v>
      </c>
      <c r="D8" s="234">
        <v>16</v>
      </c>
      <c r="E8" s="318">
        <v>12.5</v>
      </c>
      <c r="G8" s="741">
        <v>9</v>
      </c>
      <c r="H8" s="741">
        <v>1</v>
      </c>
      <c r="I8" s="216">
        <v>10</v>
      </c>
      <c r="J8" s="318">
        <f t="shared" si="0"/>
        <v>10</v>
      </c>
      <c r="K8" s="216"/>
      <c r="L8" s="233">
        <v>25</v>
      </c>
      <c r="M8" s="233">
        <v>23</v>
      </c>
      <c r="N8" s="233">
        <v>48</v>
      </c>
      <c r="O8" s="529">
        <v>48</v>
      </c>
    </row>
    <row r="9" spans="1:15">
      <c r="A9" s="734" t="s">
        <v>212</v>
      </c>
      <c r="B9" s="216">
        <v>5</v>
      </c>
      <c r="C9" s="216">
        <v>6</v>
      </c>
      <c r="D9" s="216">
        <v>11</v>
      </c>
      <c r="E9" s="318">
        <v>54.54545454545454</v>
      </c>
      <c r="F9" s="216"/>
      <c r="G9" s="216">
        <v>1</v>
      </c>
      <c r="H9" s="216">
        <v>0</v>
      </c>
      <c r="I9" s="216">
        <v>1</v>
      </c>
      <c r="J9" s="318">
        <f t="shared" si="0"/>
        <v>0</v>
      </c>
      <c r="K9" s="216"/>
      <c r="L9" s="215">
        <v>16</v>
      </c>
      <c r="M9" s="215">
        <v>7</v>
      </c>
      <c r="N9" s="215">
        <v>23</v>
      </c>
      <c r="O9" s="386">
        <v>30.434782608695656</v>
      </c>
    </row>
    <row r="10" spans="1:15">
      <c r="A10" s="734" t="s">
        <v>219</v>
      </c>
      <c r="B10" s="215">
        <v>12</v>
      </c>
      <c r="C10" s="215">
        <v>13</v>
      </c>
      <c r="D10" s="215">
        <v>25</v>
      </c>
      <c r="E10" s="529">
        <v>52</v>
      </c>
      <c r="F10" s="216"/>
      <c r="G10" s="215">
        <v>5</v>
      </c>
      <c r="H10" s="215">
        <v>16</v>
      </c>
      <c r="I10" s="215">
        <v>21</v>
      </c>
      <c r="J10" s="529">
        <f t="shared" si="0"/>
        <v>76.19047619047619</v>
      </c>
      <c r="K10" s="216"/>
      <c r="L10" s="215">
        <v>23</v>
      </c>
      <c r="M10" s="215">
        <v>14</v>
      </c>
      <c r="N10" s="215">
        <v>37</v>
      </c>
      <c r="O10" s="386">
        <v>37.837837837837839</v>
      </c>
    </row>
    <row r="11" spans="1:15">
      <c r="A11" s="734" t="s">
        <v>209</v>
      </c>
      <c r="B11" s="215">
        <v>17</v>
      </c>
      <c r="C11" s="215">
        <v>20</v>
      </c>
      <c r="D11" s="215">
        <v>37</v>
      </c>
      <c r="E11" s="529">
        <v>54.054054054054056</v>
      </c>
      <c r="F11" s="216"/>
      <c r="G11" s="215">
        <v>7</v>
      </c>
      <c r="H11" s="215">
        <v>11</v>
      </c>
      <c r="I11" s="215">
        <v>18</v>
      </c>
      <c r="J11" s="529">
        <f t="shared" si="0"/>
        <v>61.111111111111114</v>
      </c>
      <c r="K11" s="216"/>
      <c r="L11" s="215">
        <v>45</v>
      </c>
      <c r="M11" s="215">
        <v>22</v>
      </c>
      <c r="N11" s="215">
        <v>67</v>
      </c>
      <c r="O11" s="386">
        <v>32.835820895522389</v>
      </c>
    </row>
    <row r="12" spans="1:15">
      <c r="A12" s="938" t="s">
        <v>256</v>
      </c>
      <c r="B12" s="218">
        <v>199</v>
      </c>
      <c r="C12" s="218">
        <v>92</v>
      </c>
      <c r="D12" s="218">
        <v>291</v>
      </c>
      <c r="E12" s="910">
        <v>31.615120274914087</v>
      </c>
      <c r="F12" s="216"/>
      <c r="G12" s="218">
        <v>100</v>
      </c>
      <c r="H12" s="218">
        <v>54</v>
      </c>
      <c r="I12" s="218">
        <v>154</v>
      </c>
      <c r="J12" s="910">
        <f t="shared" si="0"/>
        <v>35.064935064935064</v>
      </c>
      <c r="K12" s="216"/>
      <c r="L12" s="939">
        <v>534</v>
      </c>
      <c r="M12" s="939">
        <v>204</v>
      </c>
      <c r="N12" s="939">
        <v>738</v>
      </c>
      <c r="O12" s="910">
        <f>+M12/N12*100</f>
        <v>27.64227642276423</v>
      </c>
    </row>
    <row r="16" spans="1:15">
      <c r="B16" t="s">
        <v>809</v>
      </c>
    </row>
    <row r="17" spans="1:5">
      <c r="A17" t="s">
        <v>222</v>
      </c>
      <c r="B17" t="s">
        <v>274</v>
      </c>
      <c r="E17" t="s">
        <v>268</v>
      </c>
    </row>
    <row r="18" spans="1:5">
      <c r="B18" t="s">
        <v>260</v>
      </c>
      <c r="C18" t="s">
        <v>261</v>
      </c>
      <c r="D18" t="s">
        <v>5</v>
      </c>
    </row>
    <row r="19" spans="1:5">
      <c r="A19" t="s">
        <v>207</v>
      </c>
      <c r="B19">
        <v>22</v>
      </c>
      <c r="C19">
        <v>34</v>
      </c>
      <c r="D19">
        <v>56</v>
      </c>
      <c r="E19" s="76">
        <v>60.714285714285708</v>
      </c>
    </row>
    <row r="20" spans="1:5">
      <c r="A20" t="s">
        <v>810</v>
      </c>
      <c r="B20">
        <v>25</v>
      </c>
      <c r="C20">
        <v>23</v>
      </c>
      <c r="D20">
        <v>48</v>
      </c>
      <c r="E20" s="76">
        <v>48</v>
      </c>
    </row>
    <row r="21" spans="1:5">
      <c r="A21" t="s">
        <v>212</v>
      </c>
      <c r="B21">
        <v>16</v>
      </c>
      <c r="C21">
        <v>7</v>
      </c>
      <c r="D21">
        <v>23</v>
      </c>
      <c r="E21" s="76">
        <v>30.434782608695656</v>
      </c>
    </row>
    <row r="22" spans="1:5">
      <c r="A22" t="s">
        <v>219</v>
      </c>
      <c r="B22">
        <v>23</v>
      </c>
      <c r="C22">
        <v>14</v>
      </c>
      <c r="D22">
        <v>37</v>
      </c>
      <c r="E22" s="76">
        <v>37.837837837837839</v>
      </c>
    </row>
    <row r="23" spans="1:5">
      <c r="A23" t="s">
        <v>209</v>
      </c>
      <c r="B23">
        <v>45</v>
      </c>
      <c r="C23">
        <v>22</v>
      </c>
      <c r="D23">
        <v>67</v>
      </c>
      <c r="E23" s="76">
        <v>32.835820895522389</v>
      </c>
    </row>
    <row r="24" spans="1:5">
      <c r="A24" t="s">
        <v>256</v>
      </c>
      <c r="B24">
        <v>534</v>
      </c>
      <c r="C24">
        <v>204</v>
      </c>
      <c r="D24">
        <v>738</v>
      </c>
      <c r="E24" s="76">
        <v>27.64227642276423</v>
      </c>
    </row>
  </sheetData>
  <mergeCells count="10">
    <mergeCell ref="A5:A6"/>
    <mergeCell ref="B4:E4"/>
    <mergeCell ref="G4:J4"/>
    <mergeCell ref="L4:O4"/>
    <mergeCell ref="B5:D5"/>
    <mergeCell ref="E5:E6"/>
    <mergeCell ref="J5:J6"/>
    <mergeCell ref="O5:O6"/>
    <mergeCell ref="G5:I5"/>
    <mergeCell ref="L5:N5"/>
  </mergeCells>
  <printOptions horizontalCentered="1" verticalCentered="1"/>
  <pageMargins left="0.7" right="0.7" top="0.75" bottom="0.75" header="0.3" footer="0.3"/>
  <pageSetup paperSize="9" orientation="landscape" r:id="rId1"/>
  <headerFooter>
    <oddFooter>&amp;R&amp;P</oddFooter>
  </headerFooter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"/>
  <sheetViews>
    <sheetView zoomScaleNormal="100" workbookViewId="0">
      <selection activeCell="F30" sqref="F30"/>
    </sheetView>
  </sheetViews>
  <sheetFormatPr defaultRowHeight="15"/>
  <sheetData>
    <row r="1" spans="1:4" ht="21">
      <c r="A1" s="422" t="s">
        <v>528</v>
      </c>
      <c r="B1" s="157"/>
      <c r="C1" s="157"/>
      <c r="D1" s="157"/>
    </row>
  </sheetData>
  <printOptions verticalCentered="1"/>
  <pageMargins left="0.7" right="0.7" top="0.75" bottom="0.75" header="0.3" footer="0.3"/>
  <pageSetup paperSize="9" orientation="landscape" r:id="rId1"/>
  <headerFooter>
    <oddFooter>&amp;R&amp;P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zoomScaleNormal="100" workbookViewId="0">
      <selection activeCell="F30" sqref="F30"/>
    </sheetView>
  </sheetViews>
  <sheetFormatPr defaultRowHeight="15"/>
  <cols>
    <col min="1" max="1" width="34.140625" customWidth="1"/>
    <col min="2" max="2" width="12.28515625" customWidth="1"/>
    <col min="3" max="3" width="18.85546875" customWidth="1"/>
    <col min="4" max="4" width="18.140625" customWidth="1"/>
  </cols>
  <sheetData>
    <row r="1" spans="1:5">
      <c r="A1" s="314" t="s">
        <v>475</v>
      </c>
    </row>
    <row r="2" spans="1:5">
      <c r="A2" s="241"/>
    </row>
    <row r="3" spans="1:5">
      <c r="A3" s="221" t="s">
        <v>222</v>
      </c>
      <c r="B3" s="232" t="s">
        <v>7</v>
      </c>
      <c r="C3" s="232" t="s">
        <v>8</v>
      </c>
      <c r="D3" s="232" t="s">
        <v>4</v>
      </c>
      <c r="E3" s="10"/>
    </row>
    <row r="4" spans="1:5" ht="16.5" customHeight="1">
      <c r="A4" s="222" t="s">
        <v>204</v>
      </c>
      <c r="B4" s="233"/>
      <c r="C4" s="233" t="s">
        <v>233</v>
      </c>
      <c r="D4" s="233"/>
    </row>
    <row r="5" spans="1:5">
      <c r="A5" s="222" t="s">
        <v>205</v>
      </c>
      <c r="B5" s="233"/>
      <c r="C5" s="233" t="s">
        <v>233</v>
      </c>
      <c r="D5" s="233"/>
    </row>
    <row r="6" spans="1:5">
      <c r="A6" s="222" t="s">
        <v>217</v>
      </c>
      <c r="B6" s="233" t="s">
        <v>233</v>
      </c>
      <c r="C6" s="233"/>
      <c r="D6" s="233"/>
    </row>
    <row r="7" spans="1:5">
      <c r="A7" s="222" t="s">
        <v>202</v>
      </c>
      <c r="B7" s="233"/>
      <c r="C7" s="233" t="s">
        <v>233</v>
      </c>
      <c r="D7" s="233"/>
    </row>
    <row r="8" spans="1:5">
      <c r="A8" s="222" t="s">
        <v>213</v>
      </c>
      <c r="B8" s="233"/>
      <c r="C8" s="233" t="s">
        <v>233</v>
      </c>
      <c r="D8" s="233"/>
    </row>
    <row r="9" spans="1:5">
      <c r="A9" s="226" t="s">
        <v>232</v>
      </c>
      <c r="B9" s="233"/>
      <c r="C9" s="233" t="s">
        <v>233</v>
      </c>
      <c r="D9" s="233"/>
    </row>
    <row r="10" spans="1:5">
      <c r="A10" s="222" t="s">
        <v>555</v>
      </c>
      <c r="B10" s="233"/>
      <c r="C10" s="233" t="s">
        <v>233</v>
      </c>
      <c r="D10" s="233"/>
    </row>
    <row r="11" spans="1:5">
      <c r="A11" s="222" t="s">
        <v>206</v>
      </c>
      <c r="B11" s="233"/>
      <c r="C11" s="233" t="s">
        <v>233</v>
      </c>
      <c r="D11" s="233"/>
    </row>
    <row r="12" spans="1:5">
      <c r="A12" s="222" t="s">
        <v>207</v>
      </c>
      <c r="B12" s="233" t="s">
        <v>233</v>
      </c>
      <c r="C12" s="233"/>
      <c r="D12" s="233"/>
    </row>
    <row r="13" spans="1:5">
      <c r="A13" s="222" t="s">
        <v>216</v>
      </c>
      <c r="B13" s="233"/>
      <c r="C13" s="233" t="s">
        <v>233</v>
      </c>
      <c r="D13" s="233"/>
    </row>
    <row r="14" spans="1:5">
      <c r="A14" s="222" t="s">
        <v>214</v>
      </c>
      <c r="B14" s="233"/>
      <c r="C14" s="233" t="s">
        <v>233</v>
      </c>
      <c r="D14" s="233"/>
    </row>
    <row r="15" spans="1:5">
      <c r="A15" s="222" t="s">
        <v>208</v>
      </c>
      <c r="B15" s="233"/>
      <c r="C15" s="233"/>
      <c r="D15" s="233" t="s">
        <v>233</v>
      </c>
    </row>
    <row r="16" spans="1:5">
      <c r="A16" s="222" t="s">
        <v>212</v>
      </c>
      <c r="B16" s="233"/>
      <c r="C16" s="233" t="s">
        <v>233</v>
      </c>
      <c r="D16" s="233"/>
    </row>
    <row r="17" spans="1:4">
      <c r="A17" s="222" t="s">
        <v>219</v>
      </c>
      <c r="B17" s="233"/>
      <c r="C17" s="233" t="s">
        <v>233</v>
      </c>
      <c r="D17" s="233"/>
    </row>
    <row r="18" spans="1:4">
      <c r="A18" s="222" t="s">
        <v>209</v>
      </c>
      <c r="B18" s="233"/>
      <c r="C18" s="233" t="s">
        <v>233</v>
      </c>
      <c r="D18" s="233"/>
    </row>
    <row r="19" spans="1:4">
      <c r="A19" s="222" t="s">
        <v>215</v>
      </c>
      <c r="B19" s="233"/>
      <c r="C19" s="233" t="s">
        <v>233</v>
      </c>
      <c r="D19" s="233"/>
    </row>
    <row r="20" spans="1:4">
      <c r="A20" s="222" t="s">
        <v>218</v>
      </c>
      <c r="B20" s="233"/>
      <c r="C20" s="233" t="s">
        <v>233</v>
      </c>
      <c r="D20" s="233"/>
    </row>
    <row r="21" spans="1:4">
      <c r="A21" s="222" t="s">
        <v>203</v>
      </c>
      <c r="B21" s="233"/>
      <c r="C21" s="233" t="s">
        <v>233</v>
      </c>
      <c r="D21" s="233"/>
    </row>
    <row r="22" spans="1:4">
      <c r="A22" s="222" t="s">
        <v>211</v>
      </c>
      <c r="B22" s="233"/>
      <c r="C22" s="233" t="s">
        <v>233</v>
      </c>
      <c r="D22" s="233"/>
    </row>
    <row r="23" spans="1:4">
      <c r="A23" s="222" t="s">
        <v>210</v>
      </c>
      <c r="B23" s="233"/>
      <c r="C23" s="233" t="s">
        <v>233</v>
      </c>
      <c r="D23" s="233"/>
    </row>
    <row r="24" spans="1:4">
      <c r="A24" s="223" t="s">
        <v>201</v>
      </c>
      <c r="B24" s="234"/>
      <c r="C24" s="234" t="s">
        <v>233</v>
      </c>
      <c r="D24" s="234"/>
    </row>
    <row r="25" spans="1:4">
      <c r="A25" s="225" t="s">
        <v>5</v>
      </c>
      <c r="B25" s="235">
        <v>2</v>
      </c>
      <c r="C25" s="235">
        <v>18</v>
      </c>
      <c r="D25" s="235">
        <v>1</v>
      </c>
    </row>
    <row r="26" spans="1:4">
      <c r="A26" s="228"/>
      <c r="B26" s="228"/>
      <c r="C26" s="228"/>
      <c r="D26" s="228"/>
    </row>
    <row r="27" spans="1:4">
      <c r="A27" s="228"/>
      <c r="B27" s="228"/>
      <c r="C27" s="228"/>
      <c r="D27" s="228"/>
    </row>
  </sheetData>
  <sortState ref="A4:D24">
    <sortCondition ref="A4"/>
  </sortState>
  <printOptions horizontalCentered="1" verticalCentered="1"/>
  <pageMargins left="0.7" right="0.7" top="0.75" bottom="0.75" header="0.3" footer="0.3"/>
  <pageSetup paperSize="9" orientation="landscape" r:id="rId1"/>
  <headerFooter>
    <oddFooter>&amp;R&amp;P</oddFooter>
  </headerFooter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zoomScaleNormal="100" workbookViewId="0">
      <selection activeCell="F30" sqref="F30"/>
    </sheetView>
  </sheetViews>
  <sheetFormatPr defaultRowHeight="15"/>
  <cols>
    <col min="1" max="1" width="26.85546875" customWidth="1"/>
    <col min="2" max="2" width="11.28515625" customWidth="1"/>
    <col min="3" max="3" width="12.42578125" customWidth="1"/>
    <col min="4" max="4" width="14.28515625" customWidth="1"/>
    <col min="5" max="5" width="15.5703125" customWidth="1"/>
  </cols>
  <sheetData>
    <row r="1" spans="1:5">
      <c r="A1" s="316" t="s">
        <v>619</v>
      </c>
      <c r="B1" s="222"/>
      <c r="C1" s="222"/>
      <c r="D1" s="222"/>
      <c r="E1" s="222"/>
    </row>
    <row r="2" spans="1:5">
      <c r="A2" s="316" t="s">
        <v>620</v>
      </c>
      <c r="B2" s="222"/>
      <c r="C2" s="222"/>
      <c r="D2" s="222"/>
      <c r="E2" s="222"/>
    </row>
    <row r="3" spans="1:5">
      <c r="A3" s="222"/>
      <c r="B3" s="222"/>
      <c r="C3" s="222"/>
      <c r="D3" s="222"/>
      <c r="E3" s="222"/>
    </row>
    <row r="4" spans="1:5" ht="28.5" customHeight="1">
      <c r="A4" s="601" t="s">
        <v>222</v>
      </c>
      <c r="B4" s="232" t="s">
        <v>420</v>
      </c>
      <c r="C4" s="232" t="s">
        <v>421</v>
      </c>
      <c r="D4" s="232" t="s">
        <v>434</v>
      </c>
      <c r="E4" s="604" t="s">
        <v>435</v>
      </c>
    </row>
    <row r="5" spans="1:5">
      <c r="A5" s="222" t="s">
        <v>204</v>
      </c>
      <c r="B5" s="381">
        <v>12</v>
      </c>
      <c r="C5" s="381">
        <v>5</v>
      </c>
      <c r="D5" s="381">
        <f t="shared" ref="D5:D25" si="0">SUM(B5:C5)</f>
        <v>17</v>
      </c>
      <c r="E5" s="273">
        <f t="shared" ref="E5:E25" si="1">+D5/911*100</f>
        <v>1.8660812294182216</v>
      </c>
    </row>
    <row r="6" spans="1:5">
      <c r="A6" s="222" t="s">
        <v>205</v>
      </c>
      <c r="B6" s="381">
        <v>8</v>
      </c>
      <c r="C6" s="381">
        <v>0</v>
      </c>
      <c r="D6" s="381">
        <f t="shared" si="0"/>
        <v>8</v>
      </c>
      <c r="E6" s="273">
        <f t="shared" si="1"/>
        <v>0.87815587266739847</v>
      </c>
    </row>
    <row r="7" spans="1:5">
      <c r="A7" s="222" t="s">
        <v>217</v>
      </c>
      <c r="B7" s="381">
        <v>40</v>
      </c>
      <c r="C7" s="381">
        <v>1</v>
      </c>
      <c r="D7" s="381">
        <f t="shared" si="0"/>
        <v>41</v>
      </c>
      <c r="E7" s="273">
        <f t="shared" si="1"/>
        <v>4.5005488474204176</v>
      </c>
    </row>
    <row r="8" spans="1:5">
      <c r="A8" s="222" t="s">
        <v>202</v>
      </c>
      <c r="B8" s="381">
        <v>16</v>
      </c>
      <c r="C8" s="381">
        <v>4</v>
      </c>
      <c r="D8" s="381">
        <f t="shared" si="0"/>
        <v>20</v>
      </c>
      <c r="E8" s="273">
        <f t="shared" si="1"/>
        <v>2.1953896816684964</v>
      </c>
    </row>
    <row r="9" spans="1:5">
      <c r="A9" s="222" t="s">
        <v>213</v>
      </c>
      <c r="B9" s="381">
        <v>23</v>
      </c>
      <c r="C9" s="381">
        <v>6</v>
      </c>
      <c r="D9" s="381">
        <f t="shared" si="0"/>
        <v>29</v>
      </c>
      <c r="E9" s="273">
        <f t="shared" si="1"/>
        <v>3.1833150384193196</v>
      </c>
    </row>
    <row r="10" spans="1:5">
      <c r="A10" s="222" t="s">
        <v>232</v>
      </c>
      <c r="B10" s="381">
        <v>25</v>
      </c>
      <c r="C10" s="381">
        <v>2</v>
      </c>
      <c r="D10" s="381">
        <f t="shared" si="0"/>
        <v>27</v>
      </c>
      <c r="E10" s="273">
        <f t="shared" si="1"/>
        <v>2.9637760702524698</v>
      </c>
    </row>
    <row r="11" spans="1:5">
      <c r="A11" s="222" t="s">
        <v>555</v>
      </c>
      <c r="B11" s="381">
        <v>23</v>
      </c>
      <c r="C11" s="381">
        <v>3</v>
      </c>
      <c r="D11" s="381">
        <f t="shared" si="0"/>
        <v>26</v>
      </c>
      <c r="E11" s="273">
        <f t="shared" si="1"/>
        <v>2.8540065861690453</v>
      </c>
    </row>
    <row r="12" spans="1:5">
      <c r="A12" s="222" t="s">
        <v>206</v>
      </c>
      <c r="B12" s="381">
        <v>113</v>
      </c>
      <c r="C12" s="381">
        <v>10</v>
      </c>
      <c r="D12" s="381">
        <f t="shared" si="0"/>
        <v>123</v>
      </c>
      <c r="E12" s="273">
        <f t="shared" si="1"/>
        <v>13.50164654226125</v>
      </c>
    </row>
    <row r="13" spans="1:5">
      <c r="A13" s="222" t="s">
        <v>207</v>
      </c>
      <c r="B13" s="381">
        <v>100</v>
      </c>
      <c r="C13" s="381">
        <v>18</v>
      </c>
      <c r="D13" s="381">
        <f t="shared" si="0"/>
        <v>118</v>
      </c>
      <c r="E13" s="273">
        <f t="shared" si="1"/>
        <v>12.952799121844127</v>
      </c>
    </row>
    <row r="14" spans="1:5">
      <c r="A14" s="222" t="s">
        <v>216</v>
      </c>
      <c r="B14" s="381">
        <v>70</v>
      </c>
      <c r="C14" s="381">
        <v>15</v>
      </c>
      <c r="D14" s="381">
        <f t="shared" si="0"/>
        <v>85</v>
      </c>
      <c r="E14" s="273">
        <f t="shared" si="1"/>
        <v>9.3304061470911073</v>
      </c>
    </row>
    <row r="15" spans="1:5">
      <c r="A15" s="222" t="s">
        <v>214</v>
      </c>
      <c r="B15" s="381">
        <v>10</v>
      </c>
      <c r="C15" s="381">
        <v>1</v>
      </c>
      <c r="D15" s="381">
        <f t="shared" si="0"/>
        <v>11</v>
      </c>
      <c r="E15" s="273">
        <f t="shared" si="1"/>
        <v>1.2074643249176729</v>
      </c>
    </row>
    <row r="16" spans="1:5">
      <c r="A16" s="222" t="s">
        <v>208</v>
      </c>
      <c r="B16" s="381">
        <v>55</v>
      </c>
      <c r="C16" s="381">
        <v>6</v>
      </c>
      <c r="D16" s="381">
        <f t="shared" si="0"/>
        <v>61</v>
      </c>
      <c r="E16" s="273">
        <f t="shared" si="1"/>
        <v>6.6959385290889131</v>
      </c>
    </row>
    <row r="17" spans="1:5">
      <c r="A17" s="222" t="s">
        <v>212</v>
      </c>
      <c r="B17" s="381">
        <v>26</v>
      </c>
      <c r="C17" s="381">
        <v>0</v>
      </c>
      <c r="D17" s="381">
        <f t="shared" si="0"/>
        <v>26</v>
      </c>
      <c r="E17" s="273">
        <f t="shared" si="1"/>
        <v>2.8540065861690453</v>
      </c>
    </row>
    <row r="18" spans="1:5">
      <c r="A18" s="222" t="s">
        <v>219</v>
      </c>
      <c r="B18" s="381">
        <v>54</v>
      </c>
      <c r="C18" s="381">
        <v>8</v>
      </c>
      <c r="D18" s="381">
        <f t="shared" si="0"/>
        <v>62</v>
      </c>
      <c r="E18" s="273">
        <f t="shared" si="1"/>
        <v>6.8057080131723371</v>
      </c>
    </row>
    <row r="19" spans="1:5">
      <c r="A19" s="222" t="s">
        <v>209</v>
      </c>
      <c r="B19" s="495">
        <v>62</v>
      </c>
      <c r="C19" s="495">
        <v>12</v>
      </c>
      <c r="D19" s="381">
        <f t="shared" si="0"/>
        <v>74</v>
      </c>
      <c r="E19" s="273">
        <f t="shared" si="1"/>
        <v>8.122941822173436</v>
      </c>
    </row>
    <row r="20" spans="1:5">
      <c r="A20" s="222" t="s">
        <v>215</v>
      </c>
      <c r="B20" s="381">
        <v>14</v>
      </c>
      <c r="C20" s="381">
        <v>6</v>
      </c>
      <c r="D20" s="381">
        <f t="shared" si="0"/>
        <v>20</v>
      </c>
      <c r="E20" s="273">
        <f t="shared" si="1"/>
        <v>2.1953896816684964</v>
      </c>
    </row>
    <row r="21" spans="1:5">
      <c r="A21" s="222" t="s">
        <v>218</v>
      </c>
      <c r="B21" s="381">
        <v>16</v>
      </c>
      <c r="C21" s="381">
        <v>4</v>
      </c>
      <c r="D21" s="381">
        <f t="shared" si="0"/>
        <v>20</v>
      </c>
      <c r="E21" s="273">
        <f t="shared" si="1"/>
        <v>2.1953896816684964</v>
      </c>
    </row>
    <row r="22" spans="1:5">
      <c r="A22" s="222" t="s">
        <v>203</v>
      </c>
      <c r="B22" s="381">
        <v>20</v>
      </c>
      <c r="C22" s="381">
        <v>3</v>
      </c>
      <c r="D22" s="381">
        <f t="shared" si="0"/>
        <v>23</v>
      </c>
      <c r="E22" s="273">
        <f t="shared" si="1"/>
        <v>2.5246981339187706</v>
      </c>
    </row>
    <row r="23" spans="1:5">
      <c r="A23" s="222" t="s">
        <v>211</v>
      </c>
      <c r="B23" s="381">
        <v>31</v>
      </c>
      <c r="C23" s="381">
        <v>10</v>
      </c>
      <c r="D23" s="381">
        <f t="shared" si="0"/>
        <v>41</v>
      </c>
      <c r="E23" s="273">
        <f t="shared" si="1"/>
        <v>4.5005488474204176</v>
      </c>
    </row>
    <row r="24" spans="1:5">
      <c r="A24" s="222" t="s">
        <v>210</v>
      </c>
      <c r="B24" s="381">
        <v>40</v>
      </c>
      <c r="C24" s="381">
        <v>0</v>
      </c>
      <c r="D24" s="381">
        <f t="shared" si="0"/>
        <v>40</v>
      </c>
      <c r="E24" s="273">
        <f t="shared" si="1"/>
        <v>4.3907793633369927</v>
      </c>
    </row>
    <row r="25" spans="1:5">
      <c r="A25" s="222" t="s">
        <v>201</v>
      </c>
      <c r="B25" s="381">
        <v>38</v>
      </c>
      <c r="C25" s="381">
        <v>1</v>
      </c>
      <c r="D25" s="381">
        <f t="shared" si="0"/>
        <v>39</v>
      </c>
      <c r="E25" s="273">
        <f t="shared" si="1"/>
        <v>4.2810098792535678</v>
      </c>
    </row>
    <row r="26" spans="1:5">
      <c r="A26" s="225" t="s">
        <v>436</v>
      </c>
      <c r="B26" s="225">
        <f>SUM(B5:B25)</f>
        <v>796</v>
      </c>
      <c r="C26" s="225">
        <f>SUM(C5:C25)</f>
        <v>115</v>
      </c>
      <c r="D26" s="605">
        <f>SUM(B26:C26)</f>
        <v>911</v>
      </c>
      <c r="E26" s="274">
        <f>+D26/911*100</f>
        <v>100</v>
      </c>
    </row>
    <row r="27" spans="1:5">
      <c r="A27" s="602" t="s">
        <v>437</v>
      </c>
      <c r="B27" s="603">
        <f>+B26/911*100</f>
        <v>87.376509330406151</v>
      </c>
      <c r="C27" s="603">
        <f>+C26/911*100</f>
        <v>12.623490669593854</v>
      </c>
      <c r="D27" s="603">
        <f>+D26/911*100</f>
        <v>100</v>
      </c>
      <c r="E27" s="602"/>
    </row>
    <row r="28" spans="1:5">
      <c r="A28" s="159"/>
      <c r="B28" s="67"/>
    </row>
  </sheetData>
  <sortState ref="A6:E26">
    <sortCondition ref="A6:A26"/>
  </sortState>
  <printOptions horizontalCentered="1" verticalCentered="1"/>
  <pageMargins left="0.7" right="0.7" top="0.75" bottom="0.75" header="0.3" footer="0.3"/>
  <pageSetup paperSize="9" orientation="landscape" r:id="rId1"/>
  <headerFooter>
    <oddFooter>&amp;R&amp;P</oddFooter>
  </headerFooter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zoomScaleNormal="100" workbookViewId="0">
      <selection activeCell="F30" sqref="F30"/>
    </sheetView>
  </sheetViews>
  <sheetFormatPr defaultRowHeight="15"/>
  <cols>
    <col min="1" max="1" width="35.5703125" customWidth="1"/>
    <col min="2" max="2" width="17" customWidth="1"/>
    <col min="3" max="3" width="12.85546875" customWidth="1"/>
    <col min="4" max="4" width="0.7109375" customWidth="1"/>
    <col min="5" max="5" width="7.7109375" customWidth="1"/>
    <col min="6" max="6" width="14.5703125" customWidth="1"/>
  </cols>
  <sheetData>
    <row r="1" spans="1:6">
      <c r="A1" s="563" t="s">
        <v>830</v>
      </c>
      <c r="B1" s="222"/>
      <c r="C1" s="222"/>
      <c r="D1" s="127"/>
      <c r="E1" s="127"/>
      <c r="F1" s="127"/>
    </row>
    <row r="2" spans="1:6">
      <c r="A2" s="563" t="s">
        <v>835</v>
      </c>
      <c r="B2" s="222"/>
      <c r="C2" s="222"/>
      <c r="D2" s="127"/>
      <c r="E2" s="127"/>
      <c r="F2" s="127"/>
    </row>
    <row r="3" spans="1:6">
      <c r="A3" s="563"/>
      <c r="B3" s="222"/>
      <c r="C3" s="222"/>
      <c r="D3" s="127"/>
      <c r="E3" s="127"/>
      <c r="F3" s="127"/>
    </row>
    <row r="4" spans="1:6">
      <c r="A4" s="221" t="s">
        <v>422</v>
      </c>
      <c r="B4" s="232" t="s">
        <v>420</v>
      </c>
      <c r="C4" s="272" t="s">
        <v>12</v>
      </c>
      <c r="D4" s="974"/>
      <c r="E4" s="232"/>
      <c r="F4" s="272"/>
    </row>
    <row r="5" spans="1:6">
      <c r="A5" s="222" t="s">
        <v>425</v>
      </c>
      <c r="B5" s="233">
        <v>532</v>
      </c>
      <c r="C5" s="419">
        <f>+B5/771*100</f>
        <v>69.001297016861216</v>
      </c>
      <c r="D5" s="127"/>
      <c r="E5" s="233"/>
      <c r="F5" s="419"/>
    </row>
    <row r="6" spans="1:6">
      <c r="A6" s="222" t="s">
        <v>426</v>
      </c>
      <c r="B6" s="233">
        <v>32</v>
      </c>
      <c r="C6" s="419">
        <f>+B6/771*100</f>
        <v>4.1504539559014262</v>
      </c>
      <c r="D6" s="127"/>
      <c r="E6" s="233"/>
      <c r="F6" s="419"/>
    </row>
    <row r="7" spans="1:6">
      <c r="A7" s="222" t="s">
        <v>427</v>
      </c>
      <c r="B7" s="233">
        <v>207</v>
      </c>
      <c r="C7" s="419">
        <f>+B7/771*100</f>
        <v>26.848249027237355</v>
      </c>
      <c r="D7" s="127"/>
      <c r="E7" s="233"/>
      <c r="F7" s="419"/>
    </row>
    <row r="8" spans="1:6">
      <c r="A8" s="222" t="s">
        <v>453</v>
      </c>
      <c r="B8" s="233">
        <f>SUM(B5:B7)</f>
        <v>771</v>
      </c>
      <c r="C8" s="419">
        <f>+B8/771*100</f>
        <v>100</v>
      </c>
      <c r="D8" s="127"/>
      <c r="E8" s="233"/>
      <c r="F8" s="419"/>
    </row>
    <row r="9" spans="1:6">
      <c r="A9" s="950" t="s">
        <v>405</v>
      </c>
      <c r="B9" s="951">
        <v>25</v>
      </c>
      <c r="C9" s="948"/>
      <c r="D9" s="127"/>
      <c r="E9" s="951"/>
      <c r="F9" s="948"/>
    </row>
    <row r="10" spans="1:6">
      <c r="A10" s="224" t="s">
        <v>430</v>
      </c>
      <c r="B10" s="947">
        <v>796</v>
      </c>
      <c r="C10" s="949"/>
      <c r="D10" s="127"/>
      <c r="E10" s="972"/>
      <c r="F10" s="949"/>
    </row>
    <row r="11" spans="1:6">
      <c r="A11" s="222"/>
      <c r="B11" s="233"/>
      <c r="C11" s="233"/>
      <c r="D11" s="127"/>
      <c r="E11" s="127"/>
      <c r="F11" s="127"/>
    </row>
  </sheetData>
  <printOptions horizontalCentered="1" verticalCentered="1"/>
  <pageMargins left="0.7" right="0.7" top="0.75" bottom="0.75" header="0.3" footer="0.3"/>
  <pageSetup paperSize="9" orientation="landscape" r:id="rId1"/>
  <headerFooter>
    <oddFooter>&amp;R&amp;P</oddFooter>
  </headerFooter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zoomScaleNormal="100" workbookViewId="0">
      <selection activeCell="F30" sqref="F30"/>
    </sheetView>
  </sheetViews>
  <sheetFormatPr defaultRowHeight="15"/>
  <cols>
    <col min="1" max="1" width="35.5703125" customWidth="1"/>
    <col min="2" max="2" width="17" customWidth="1"/>
    <col min="3" max="3" width="12.85546875" customWidth="1"/>
    <col min="4" max="4" width="3.5703125" customWidth="1"/>
    <col min="5" max="5" width="7.7109375" customWidth="1"/>
    <col min="6" max="6" width="14.5703125" customWidth="1"/>
  </cols>
  <sheetData>
    <row r="1" spans="1:6">
      <c r="A1" s="316" t="s">
        <v>831</v>
      </c>
      <c r="B1" s="233"/>
      <c r="C1" s="233"/>
      <c r="D1" s="127"/>
      <c r="E1" s="127"/>
      <c r="F1" s="127"/>
    </row>
    <row r="2" spans="1:6">
      <c r="A2" s="316" t="s">
        <v>834</v>
      </c>
      <c r="B2" s="233"/>
      <c r="C2" s="233"/>
      <c r="D2" s="127"/>
      <c r="E2" s="127"/>
      <c r="F2" s="127"/>
    </row>
    <row r="3" spans="1:6">
      <c r="A3" s="316"/>
      <c r="B3" s="233"/>
      <c r="C3" s="233"/>
      <c r="D3" s="127"/>
      <c r="E3" s="127"/>
      <c r="F3" s="127"/>
    </row>
    <row r="4" spans="1:6">
      <c r="A4" s="221" t="s">
        <v>428</v>
      </c>
      <c r="B4" s="232" t="s">
        <v>421</v>
      </c>
      <c r="C4" s="272" t="s">
        <v>12</v>
      </c>
      <c r="D4" s="127"/>
      <c r="E4" s="127"/>
      <c r="F4" s="127"/>
    </row>
    <row r="5" spans="1:6">
      <c r="A5" s="222" t="s">
        <v>425</v>
      </c>
      <c r="B5" s="233">
        <v>51</v>
      </c>
      <c r="C5" s="419">
        <f>+B5/101*100</f>
        <v>50.495049504950494</v>
      </c>
      <c r="D5" s="127"/>
      <c r="E5" s="127"/>
      <c r="F5" s="127"/>
    </row>
    <row r="6" spans="1:6">
      <c r="A6" s="222" t="s">
        <v>426</v>
      </c>
      <c r="B6" s="233">
        <v>7</v>
      </c>
      <c r="C6" s="419">
        <f>+B6/101*100</f>
        <v>6.9306930693069315</v>
      </c>
      <c r="D6" s="127"/>
      <c r="E6" s="127"/>
      <c r="F6" s="127"/>
    </row>
    <row r="7" spans="1:6">
      <c r="A7" s="222" t="s">
        <v>427</v>
      </c>
      <c r="B7" s="233">
        <v>43</v>
      </c>
      <c r="C7" s="419">
        <f>+B7/101*100</f>
        <v>42.574257425742573</v>
      </c>
      <c r="D7" s="127"/>
      <c r="E7" s="127"/>
      <c r="F7" s="127"/>
    </row>
    <row r="8" spans="1:6">
      <c r="A8" s="222" t="s">
        <v>453</v>
      </c>
      <c r="B8" s="233">
        <f>SUM(B5:B7)</f>
        <v>101</v>
      </c>
      <c r="C8" s="419">
        <f>+B8/101*100</f>
        <v>100</v>
      </c>
      <c r="D8" s="127"/>
      <c r="E8" s="127"/>
      <c r="F8" s="127"/>
    </row>
    <row r="9" spans="1:6">
      <c r="A9" s="950" t="s">
        <v>405</v>
      </c>
      <c r="B9" s="951">
        <v>14</v>
      </c>
      <c r="C9" s="948"/>
      <c r="D9" s="127"/>
      <c r="E9" s="127"/>
      <c r="F9" s="127"/>
    </row>
    <row r="10" spans="1:6">
      <c r="A10" s="224" t="s">
        <v>429</v>
      </c>
      <c r="B10" s="947">
        <v>115</v>
      </c>
      <c r="C10" s="949"/>
      <c r="D10" s="127"/>
      <c r="E10" s="127"/>
      <c r="F10" s="127"/>
    </row>
  </sheetData>
  <printOptions horizontalCentered="1" verticalCentered="1"/>
  <pageMargins left="0.7" right="0.7" top="0.75" bottom="0.75" header="0.3" footer="0.3"/>
  <pageSetup paperSize="9" orientation="landscape" r:id="rId1"/>
  <headerFooter>
    <oddFooter>&amp;R&amp;P</oddFooter>
  </headerFooter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zoomScaleNormal="100" workbookViewId="0">
      <selection activeCell="F30" sqref="F30"/>
    </sheetView>
  </sheetViews>
  <sheetFormatPr defaultRowHeight="15"/>
  <cols>
    <col min="1" max="1" width="35.5703125" customWidth="1"/>
    <col min="2" max="2" width="17" customWidth="1"/>
    <col min="3" max="3" width="12.85546875" customWidth="1"/>
    <col min="4" max="4" width="3.5703125" customWidth="1"/>
    <col min="5" max="5" width="7.7109375" customWidth="1"/>
    <col min="6" max="6" width="14.5703125" customWidth="1"/>
  </cols>
  <sheetData>
    <row r="1" spans="1:7">
      <c r="A1" s="316" t="s">
        <v>832</v>
      </c>
      <c r="B1" s="222"/>
      <c r="C1" s="222"/>
      <c r="D1" s="222"/>
      <c r="E1" s="222"/>
      <c r="F1" s="222"/>
    </row>
    <row r="2" spans="1:7">
      <c r="A2" s="316"/>
      <c r="B2" s="222"/>
      <c r="C2" s="222"/>
      <c r="D2" s="222"/>
      <c r="E2" s="222"/>
      <c r="F2" s="222"/>
    </row>
    <row r="3" spans="1:7" ht="38.25" customHeight="1">
      <c r="A3" s="221" t="s">
        <v>431</v>
      </c>
      <c r="B3" s="232" t="s">
        <v>420</v>
      </c>
      <c r="C3" s="474" t="s">
        <v>621</v>
      </c>
      <c r="D3" s="946"/>
      <c r="E3" s="232" t="s">
        <v>421</v>
      </c>
      <c r="F3" s="474" t="s">
        <v>622</v>
      </c>
      <c r="G3" s="149"/>
    </row>
    <row r="4" spans="1:7">
      <c r="A4" s="222" t="s">
        <v>423</v>
      </c>
      <c r="B4" s="233">
        <v>329</v>
      </c>
      <c r="C4" s="419">
        <f>+B4/796*100</f>
        <v>41.331658291457288</v>
      </c>
      <c r="D4" s="233"/>
      <c r="E4" s="233">
        <v>0</v>
      </c>
      <c r="F4" s="273">
        <f>+E4/115*100</f>
        <v>0</v>
      </c>
    </row>
    <row r="5" spans="1:7">
      <c r="A5" s="222" t="s">
        <v>424</v>
      </c>
      <c r="B5" s="233">
        <v>99</v>
      </c>
      <c r="C5" s="419">
        <f>+B5/796*100</f>
        <v>12.437185929648241</v>
      </c>
      <c r="D5" s="233"/>
      <c r="E5" s="233">
        <v>0</v>
      </c>
      <c r="F5" s="263">
        <v>0</v>
      </c>
    </row>
    <row r="6" spans="1:7">
      <c r="A6" s="224" t="s">
        <v>432</v>
      </c>
      <c r="B6" s="947">
        <f>SUM(B4:B5)</f>
        <v>428</v>
      </c>
      <c r="C6" s="420">
        <f>SUM(C4:C5)</f>
        <v>53.768844221105525</v>
      </c>
      <c r="D6" s="947"/>
      <c r="E6" s="947">
        <f>SUM(E4:E5)</f>
        <v>0</v>
      </c>
      <c r="F6" s="470">
        <f>SUM(F4:F5)</f>
        <v>0</v>
      </c>
    </row>
    <row r="7" spans="1:7">
      <c r="A7" s="224" t="s">
        <v>433</v>
      </c>
      <c r="B7" s="947">
        <v>796</v>
      </c>
      <c r="C7" s="420">
        <v>100</v>
      </c>
      <c r="D7" s="947"/>
      <c r="E7" s="947">
        <v>115</v>
      </c>
      <c r="F7" s="267">
        <v>100</v>
      </c>
    </row>
    <row r="8" spans="1:7">
      <c r="A8" s="41"/>
      <c r="B8" s="41"/>
      <c r="C8" s="41"/>
      <c r="D8" s="41"/>
      <c r="E8" s="41"/>
      <c r="F8" s="41"/>
    </row>
  </sheetData>
  <printOptions horizontalCentered="1" verticalCentered="1"/>
  <pageMargins left="0.7" right="0.7" top="0.75" bottom="0.75" header="0.3" footer="0.3"/>
  <pageSetup paperSize="9" orientation="landscape" r:id="rId1"/>
  <headerFooter>
    <oddFooter>&amp;R&amp;P</oddFooter>
  </headerFooter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"/>
  <sheetViews>
    <sheetView zoomScaleNormal="100" workbookViewId="0">
      <selection activeCell="F30" sqref="F30"/>
    </sheetView>
  </sheetViews>
  <sheetFormatPr defaultRowHeight="15"/>
  <cols>
    <col min="1" max="1" width="27.85546875" customWidth="1"/>
    <col min="2" max="2" width="11.42578125" customWidth="1"/>
    <col min="3" max="3" width="13.42578125" customWidth="1"/>
    <col min="4" max="4" width="17.42578125" customWidth="1"/>
  </cols>
  <sheetData>
    <row r="1" spans="1:4">
      <c r="A1" s="316" t="s">
        <v>833</v>
      </c>
      <c r="B1" s="222"/>
      <c r="C1" s="222"/>
      <c r="D1" s="222"/>
    </row>
    <row r="2" spans="1:4">
      <c r="A2" s="316" t="s">
        <v>620</v>
      </c>
      <c r="B2" s="222"/>
      <c r="C2" s="222"/>
      <c r="D2" s="222"/>
    </row>
    <row r="3" spans="1:4">
      <c r="A3" s="222"/>
      <c r="B3" s="222"/>
      <c r="C3" s="222"/>
      <c r="D3" s="222"/>
    </row>
    <row r="4" spans="1:4" ht="26.25">
      <c r="A4" s="221" t="s">
        <v>222</v>
      </c>
      <c r="B4" s="236" t="s">
        <v>623</v>
      </c>
      <c r="C4" s="236" t="s">
        <v>624</v>
      </c>
      <c r="D4" s="474" t="s">
        <v>625</v>
      </c>
    </row>
    <row r="5" spans="1:4">
      <c r="A5" s="222" t="s">
        <v>204</v>
      </c>
      <c r="B5" s="222">
        <v>5</v>
      </c>
      <c r="C5" s="222">
        <v>17</v>
      </c>
      <c r="D5" s="273">
        <f t="shared" ref="D5:D25" si="0">+B5/C5*100</f>
        <v>29.411764705882355</v>
      </c>
    </row>
    <row r="6" spans="1:4">
      <c r="A6" s="222" t="s">
        <v>205</v>
      </c>
      <c r="B6" s="222">
        <v>0</v>
      </c>
      <c r="C6" s="222">
        <v>8</v>
      </c>
      <c r="D6" s="273">
        <f t="shared" si="0"/>
        <v>0</v>
      </c>
    </row>
    <row r="7" spans="1:4">
      <c r="A7" s="222" t="s">
        <v>217</v>
      </c>
      <c r="B7" s="222">
        <v>1</v>
      </c>
      <c r="C7" s="222">
        <v>41</v>
      </c>
      <c r="D7" s="273">
        <f t="shared" si="0"/>
        <v>2.4390243902439024</v>
      </c>
    </row>
    <row r="8" spans="1:4">
      <c r="A8" s="222" t="s">
        <v>202</v>
      </c>
      <c r="B8" s="222">
        <v>4</v>
      </c>
      <c r="C8" s="222">
        <v>20</v>
      </c>
      <c r="D8" s="273">
        <f t="shared" si="0"/>
        <v>20</v>
      </c>
    </row>
    <row r="9" spans="1:4">
      <c r="A9" s="222" t="s">
        <v>213</v>
      </c>
      <c r="B9" s="222">
        <v>6</v>
      </c>
      <c r="C9" s="222">
        <v>29</v>
      </c>
      <c r="D9" s="273">
        <f t="shared" si="0"/>
        <v>20.689655172413794</v>
      </c>
    </row>
    <row r="10" spans="1:4">
      <c r="A10" s="222" t="s">
        <v>232</v>
      </c>
      <c r="B10" s="222">
        <v>2</v>
      </c>
      <c r="C10" s="222">
        <v>27</v>
      </c>
      <c r="D10" s="273">
        <f t="shared" si="0"/>
        <v>7.4074074074074066</v>
      </c>
    </row>
    <row r="11" spans="1:4">
      <c r="A11" s="222" t="s">
        <v>555</v>
      </c>
      <c r="B11" s="222">
        <v>3</v>
      </c>
      <c r="C11" s="222">
        <v>26</v>
      </c>
      <c r="D11" s="273">
        <f t="shared" si="0"/>
        <v>11.538461538461538</v>
      </c>
    </row>
    <row r="12" spans="1:4">
      <c r="A12" s="222" t="s">
        <v>206</v>
      </c>
      <c r="B12" s="222">
        <v>10</v>
      </c>
      <c r="C12" s="222">
        <v>123</v>
      </c>
      <c r="D12" s="273">
        <f t="shared" si="0"/>
        <v>8.1300813008130071</v>
      </c>
    </row>
    <row r="13" spans="1:4">
      <c r="A13" s="222" t="s">
        <v>207</v>
      </c>
      <c r="B13" s="222">
        <v>18</v>
      </c>
      <c r="C13" s="222">
        <v>118</v>
      </c>
      <c r="D13" s="273">
        <f t="shared" si="0"/>
        <v>15.254237288135593</v>
      </c>
    </row>
    <row r="14" spans="1:4">
      <c r="A14" s="222" t="s">
        <v>216</v>
      </c>
      <c r="B14" s="222">
        <v>15</v>
      </c>
      <c r="C14" s="222">
        <v>85</v>
      </c>
      <c r="D14" s="273">
        <f t="shared" si="0"/>
        <v>17.647058823529413</v>
      </c>
    </row>
    <row r="15" spans="1:4">
      <c r="A15" s="222" t="s">
        <v>214</v>
      </c>
      <c r="B15" s="222">
        <v>1</v>
      </c>
      <c r="C15" s="222">
        <v>11</v>
      </c>
      <c r="D15" s="273">
        <f t="shared" si="0"/>
        <v>9.0909090909090917</v>
      </c>
    </row>
    <row r="16" spans="1:4">
      <c r="A16" s="222" t="s">
        <v>208</v>
      </c>
      <c r="B16" s="222">
        <v>6</v>
      </c>
      <c r="C16" s="222">
        <v>61</v>
      </c>
      <c r="D16" s="273">
        <f t="shared" si="0"/>
        <v>9.8360655737704921</v>
      </c>
    </row>
    <row r="17" spans="1:4">
      <c r="A17" s="222" t="s">
        <v>212</v>
      </c>
      <c r="B17" s="222">
        <v>0</v>
      </c>
      <c r="C17" s="222">
        <v>26</v>
      </c>
      <c r="D17" s="273">
        <f t="shared" si="0"/>
        <v>0</v>
      </c>
    </row>
    <row r="18" spans="1:4">
      <c r="A18" s="222" t="s">
        <v>219</v>
      </c>
      <c r="B18" s="222">
        <v>8</v>
      </c>
      <c r="C18" s="222">
        <v>62</v>
      </c>
      <c r="D18" s="273">
        <f t="shared" si="0"/>
        <v>12.903225806451612</v>
      </c>
    </row>
    <row r="19" spans="1:4">
      <c r="A19" s="222" t="s">
        <v>209</v>
      </c>
      <c r="B19" s="222">
        <v>12</v>
      </c>
      <c r="C19" s="222">
        <v>74</v>
      </c>
      <c r="D19" s="273">
        <f t="shared" si="0"/>
        <v>16.216216216216218</v>
      </c>
    </row>
    <row r="20" spans="1:4">
      <c r="A20" s="222" t="s">
        <v>215</v>
      </c>
      <c r="B20" s="222">
        <v>6</v>
      </c>
      <c r="C20" s="222">
        <v>20</v>
      </c>
      <c r="D20" s="273">
        <f t="shared" si="0"/>
        <v>30</v>
      </c>
    </row>
    <row r="21" spans="1:4">
      <c r="A21" s="222" t="s">
        <v>218</v>
      </c>
      <c r="B21" s="222">
        <v>4</v>
      </c>
      <c r="C21" s="222">
        <v>20</v>
      </c>
      <c r="D21" s="273">
        <f t="shared" si="0"/>
        <v>20</v>
      </c>
    </row>
    <row r="22" spans="1:4">
      <c r="A22" s="222" t="s">
        <v>203</v>
      </c>
      <c r="B22" s="222">
        <v>3</v>
      </c>
      <c r="C22" s="222">
        <v>23</v>
      </c>
      <c r="D22" s="273">
        <f t="shared" si="0"/>
        <v>13.043478260869565</v>
      </c>
    </row>
    <row r="23" spans="1:4">
      <c r="A23" s="222" t="s">
        <v>211</v>
      </c>
      <c r="B23" s="222">
        <v>10</v>
      </c>
      <c r="C23" s="222">
        <v>41</v>
      </c>
      <c r="D23" s="273">
        <f t="shared" si="0"/>
        <v>24.390243902439025</v>
      </c>
    </row>
    <row r="24" spans="1:4">
      <c r="A24" s="222" t="s">
        <v>210</v>
      </c>
      <c r="B24" s="222">
        <v>0</v>
      </c>
      <c r="C24" s="222">
        <v>40</v>
      </c>
      <c r="D24" s="273">
        <f t="shared" si="0"/>
        <v>0</v>
      </c>
    </row>
    <row r="25" spans="1:4">
      <c r="A25" s="222" t="s">
        <v>201</v>
      </c>
      <c r="B25" s="222">
        <v>1</v>
      </c>
      <c r="C25" s="222">
        <v>39</v>
      </c>
      <c r="D25" s="273">
        <f t="shared" si="0"/>
        <v>2.5641025641025639</v>
      </c>
    </row>
    <row r="26" spans="1:4">
      <c r="A26" s="225" t="s">
        <v>5</v>
      </c>
      <c r="B26" s="225">
        <f>SUM(B5:B25)</f>
        <v>115</v>
      </c>
      <c r="C26" s="225">
        <v>911</v>
      </c>
      <c r="D26" s="274">
        <f>+B26/C26*100</f>
        <v>12.623490669593854</v>
      </c>
    </row>
  </sheetData>
  <sortState ref="A4:D24">
    <sortCondition ref="A4"/>
  </sortState>
  <printOptions horizontalCentered="1" verticalCentered="1"/>
  <pageMargins left="0.7" right="0.7" top="0.75" bottom="0.75" header="0.3" footer="0.3"/>
  <pageSetup paperSize="9" orientation="landscape" r:id="rId1"/>
  <headerFooter>
    <oddFooter>&amp;R&amp;P</oddFooter>
  </headerFooter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"/>
  <sheetViews>
    <sheetView zoomScaleNormal="100" workbookViewId="0">
      <selection activeCell="F30" sqref="F30"/>
    </sheetView>
  </sheetViews>
  <sheetFormatPr defaultRowHeight="15"/>
  <sheetData>
    <row r="1" spans="1:4" ht="21">
      <c r="A1" s="422" t="s">
        <v>741</v>
      </c>
      <c r="B1" s="157"/>
      <c r="C1" s="157"/>
      <c r="D1" s="157"/>
    </row>
  </sheetData>
  <printOptions verticalCentered="1"/>
  <pageMargins left="0.7" right="0.7" top="0.75" bottom="0.75" header="0.3" footer="0.3"/>
  <pageSetup paperSize="9" orientation="landscape" r:id="rId1"/>
  <headerFooter>
    <oddFooter>&amp;R&amp;P</oddFooter>
  </headerFooter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zoomScaleNormal="100" workbookViewId="0">
      <selection activeCell="F30" sqref="F30"/>
    </sheetView>
  </sheetViews>
  <sheetFormatPr defaultRowHeight="15"/>
  <cols>
    <col min="1" max="1" width="14.42578125" customWidth="1"/>
    <col min="2" max="2" width="8.5703125" customWidth="1"/>
    <col min="3" max="3" width="8.28515625" customWidth="1"/>
    <col min="4" max="4" width="10.28515625" customWidth="1"/>
    <col min="5" max="6" width="11.42578125" customWidth="1"/>
    <col min="7" max="7" width="11" customWidth="1"/>
    <col min="8" max="8" width="10.28515625" customWidth="1"/>
    <col min="9" max="9" width="10.85546875" customWidth="1"/>
    <col min="10" max="10" width="10.7109375" customWidth="1"/>
    <col min="11" max="11" width="10.5703125" customWidth="1"/>
    <col min="12" max="12" width="11.7109375" customWidth="1"/>
  </cols>
  <sheetData>
    <row r="1" spans="1:12">
      <c r="A1" s="316" t="s">
        <v>626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</row>
    <row r="2" spans="1:12">
      <c r="A2" s="127"/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</row>
    <row r="3" spans="1:12" ht="60.75">
      <c r="A3" s="952" t="s">
        <v>222</v>
      </c>
      <c r="B3" s="520" t="s">
        <v>844</v>
      </c>
      <c r="C3" s="520" t="s">
        <v>845</v>
      </c>
      <c r="D3" s="520" t="s">
        <v>843</v>
      </c>
      <c r="E3" s="520" t="s">
        <v>442</v>
      </c>
      <c r="F3" s="520" t="s">
        <v>448</v>
      </c>
      <c r="G3" s="520" t="s">
        <v>627</v>
      </c>
      <c r="H3" s="520" t="s">
        <v>842</v>
      </c>
      <c r="I3" s="520" t="s">
        <v>445</v>
      </c>
      <c r="J3" s="520" t="s">
        <v>836</v>
      </c>
      <c r="K3" s="520" t="s">
        <v>446</v>
      </c>
      <c r="L3" s="586" t="s">
        <v>451</v>
      </c>
    </row>
    <row r="4" spans="1:12">
      <c r="A4" s="127" t="s">
        <v>838</v>
      </c>
      <c r="B4" s="483">
        <v>6</v>
      </c>
      <c r="C4" s="606" t="s">
        <v>781</v>
      </c>
      <c r="D4" s="483">
        <v>21</v>
      </c>
      <c r="E4" s="483">
        <v>3</v>
      </c>
      <c r="F4" s="483">
        <v>1</v>
      </c>
      <c r="G4" s="483">
        <v>5</v>
      </c>
      <c r="H4" s="483">
        <v>5</v>
      </c>
      <c r="I4" s="483">
        <v>120</v>
      </c>
      <c r="J4" s="483">
        <v>5</v>
      </c>
      <c r="K4" s="483">
        <v>6</v>
      </c>
      <c r="L4" s="589">
        <v>6</v>
      </c>
    </row>
    <row r="5" spans="1:12">
      <c r="A5" s="127" t="s">
        <v>837</v>
      </c>
      <c r="B5" s="483">
        <v>6</v>
      </c>
      <c r="C5" s="606" t="s">
        <v>781</v>
      </c>
      <c r="D5" s="483">
        <v>2</v>
      </c>
      <c r="E5" s="483">
        <v>1</v>
      </c>
      <c r="F5" s="483">
        <v>1</v>
      </c>
      <c r="G5" s="483">
        <v>4</v>
      </c>
      <c r="H5" s="606" t="s">
        <v>781</v>
      </c>
      <c r="I5" s="483">
        <v>30</v>
      </c>
      <c r="J5" s="483">
        <v>18</v>
      </c>
      <c r="K5" s="483">
        <v>6</v>
      </c>
      <c r="L5" s="606" t="s">
        <v>781</v>
      </c>
    </row>
    <row r="6" spans="1:12">
      <c r="A6" s="127" t="s">
        <v>217</v>
      </c>
      <c r="B6" s="606" t="s">
        <v>438</v>
      </c>
      <c r="C6" s="606" t="s">
        <v>438</v>
      </c>
      <c r="D6" s="606" t="s">
        <v>438</v>
      </c>
      <c r="E6" s="606" t="s">
        <v>438</v>
      </c>
      <c r="F6" s="606" t="s">
        <v>438</v>
      </c>
      <c r="G6" s="606" t="s">
        <v>438</v>
      </c>
      <c r="H6" s="606" t="s">
        <v>438</v>
      </c>
      <c r="I6" s="606" t="s">
        <v>438</v>
      </c>
      <c r="J6" s="606" t="s">
        <v>438</v>
      </c>
      <c r="K6" s="606" t="s">
        <v>438</v>
      </c>
      <c r="L6" s="152" t="s">
        <v>438</v>
      </c>
    </row>
    <row r="7" spans="1:12">
      <c r="A7" s="127" t="s">
        <v>202</v>
      </c>
      <c r="B7" s="483">
        <v>36</v>
      </c>
      <c r="C7" s="483">
        <v>8</v>
      </c>
      <c r="D7" s="483">
        <v>18</v>
      </c>
      <c r="E7" s="483">
        <v>8</v>
      </c>
      <c r="F7" s="483">
        <v>3</v>
      </c>
      <c r="G7" s="483">
        <v>15</v>
      </c>
      <c r="H7" s="483">
        <v>6</v>
      </c>
      <c r="I7" s="483">
        <v>36</v>
      </c>
      <c r="J7" s="606" t="s">
        <v>781</v>
      </c>
      <c r="K7" s="606" t="s">
        <v>781</v>
      </c>
      <c r="L7" s="606" t="s">
        <v>781</v>
      </c>
    </row>
    <row r="8" spans="1:12">
      <c r="A8" s="127" t="s">
        <v>839</v>
      </c>
      <c r="B8" s="606" t="s">
        <v>781</v>
      </c>
      <c r="C8" s="606" t="s">
        <v>781</v>
      </c>
      <c r="D8" s="606" t="s">
        <v>781</v>
      </c>
      <c r="E8" s="606" t="s">
        <v>781</v>
      </c>
      <c r="F8" s="606" t="s">
        <v>781</v>
      </c>
      <c r="G8" s="606" t="s">
        <v>781</v>
      </c>
      <c r="H8" s="606" t="s">
        <v>781</v>
      </c>
      <c r="I8" s="606" t="s">
        <v>781</v>
      </c>
      <c r="J8" s="606" t="s">
        <v>781</v>
      </c>
      <c r="K8" s="606" t="s">
        <v>781</v>
      </c>
      <c r="L8" s="606" t="s">
        <v>781</v>
      </c>
    </row>
    <row r="9" spans="1:12">
      <c r="A9" s="127" t="s">
        <v>232</v>
      </c>
      <c r="B9" s="483">
        <v>10</v>
      </c>
      <c r="C9" s="606" t="s">
        <v>781</v>
      </c>
      <c r="D9" s="483">
        <v>20</v>
      </c>
      <c r="E9" s="483">
        <v>3</v>
      </c>
      <c r="F9" s="483">
        <v>2</v>
      </c>
      <c r="G9" s="483">
        <v>10</v>
      </c>
      <c r="H9" s="606" t="s">
        <v>781</v>
      </c>
      <c r="I9" s="483">
        <v>70</v>
      </c>
      <c r="J9" s="483">
        <v>16</v>
      </c>
      <c r="K9" s="483">
        <v>2</v>
      </c>
      <c r="L9" s="589">
        <v>10</v>
      </c>
    </row>
    <row r="10" spans="1:12">
      <c r="A10" s="127" t="s">
        <v>840</v>
      </c>
      <c r="B10" s="483">
        <v>8</v>
      </c>
      <c r="C10" s="606" t="s">
        <v>781</v>
      </c>
      <c r="D10" s="483">
        <v>14</v>
      </c>
      <c r="E10" s="483">
        <v>6</v>
      </c>
      <c r="F10" s="483">
        <v>6</v>
      </c>
      <c r="G10" s="483">
        <v>25</v>
      </c>
      <c r="H10" s="483">
        <v>5</v>
      </c>
      <c r="I10" s="483">
        <v>90</v>
      </c>
      <c r="J10" s="606" t="s">
        <v>781</v>
      </c>
      <c r="K10" s="483">
        <v>21</v>
      </c>
      <c r="L10" s="589">
        <v>8</v>
      </c>
    </row>
    <row r="11" spans="1:12">
      <c r="A11" s="127" t="s">
        <v>841</v>
      </c>
      <c r="B11" s="606" t="s">
        <v>438</v>
      </c>
      <c r="C11" s="606" t="s">
        <v>438</v>
      </c>
      <c r="D11" s="606" t="s">
        <v>438</v>
      </c>
      <c r="E11" s="606" t="s">
        <v>438</v>
      </c>
      <c r="F11" s="606" t="s">
        <v>438</v>
      </c>
      <c r="G11" s="606" t="s">
        <v>438</v>
      </c>
      <c r="H11" s="606">
        <v>0</v>
      </c>
      <c r="I11" s="606" t="s">
        <v>438</v>
      </c>
      <c r="J11" s="606" t="s">
        <v>438</v>
      </c>
      <c r="K11" s="606">
        <v>0</v>
      </c>
      <c r="L11" s="152">
        <v>18</v>
      </c>
    </row>
    <row r="12" spans="1:12">
      <c r="A12" s="127" t="s">
        <v>207</v>
      </c>
      <c r="B12" s="483">
        <v>45</v>
      </c>
      <c r="C12" s="483">
        <v>15</v>
      </c>
      <c r="D12" s="483">
        <v>114</v>
      </c>
      <c r="E12" s="483">
        <v>18</v>
      </c>
      <c r="F12" s="483">
        <v>8</v>
      </c>
      <c r="G12" s="483">
        <v>10</v>
      </c>
      <c r="H12" s="483">
        <v>18</v>
      </c>
      <c r="I12" s="483">
        <v>380</v>
      </c>
      <c r="J12" s="483">
        <v>40</v>
      </c>
      <c r="K12" s="483">
        <v>9</v>
      </c>
      <c r="L12" s="606" t="s">
        <v>781</v>
      </c>
    </row>
    <row r="13" spans="1:12">
      <c r="A13" s="127" t="s">
        <v>216</v>
      </c>
      <c r="B13" s="483">
        <v>18</v>
      </c>
      <c r="C13" s="483">
        <v>3</v>
      </c>
      <c r="D13" s="483">
        <v>48</v>
      </c>
      <c r="E13" s="483">
        <v>13</v>
      </c>
      <c r="F13" s="483">
        <v>13</v>
      </c>
      <c r="G13" s="483">
        <v>17</v>
      </c>
      <c r="H13" s="606" t="s">
        <v>781</v>
      </c>
      <c r="I13" s="483">
        <v>99</v>
      </c>
      <c r="J13" s="606" t="s">
        <v>781</v>
      </c>
      <c r="K13" s="483">
        <v>2</v>
      </c>
      <c r="L13" s="606" t="s">
        <v>781</v>
      </c>
    </row>
    <row r="14" spans="1:12">
      <c r="A14" s="127" t="s">
        <v>214</v>
      </c>
      <c r="B14" s="483">
        <v>3</v>
      </c>
      <c r="C14" s="483">
        <v>4</v>
      </c>
      <c r="D14" s="483">
        <v>4</v>
      </c>
      <c r="E14" s="483">
        <v>2</v>
      </c>
      <c r="F14" s="483">
        <v>2</v>
      </c>
      <c r="G14" s="606" t="s">
        <v>781</v>
      </c>
      <c r="H14" s="606" t="s">
        <v>781</v>
      </c>
      <c r="I14" s="483">
        <v>37</v>
      </c>
      <c r="J14" s="606" t="s">
        <v>781</v>
      </c>
      <c r="K14" s="483">
        <v>3</v>
      </c>
      <c r="L14" s="606" t="s">
        <v>781</v>
      </c>
    </row>
    <row r="15" spans="1:12">
      <c r="A15" s="127" t="s">
        <v>208</v>
      </c>
      <c r="B15" s="483">
        <v>5</v>
      </c>
      <c r="C15" s="606" t="s">
        <v>781</v>
      </c>
      <c r="D15" s="483">
        <v>30</v>
      </c>
      <c r="E15" s="483">
        <v>8</v>
      </c>
      <c r="F15" s="483">
        <v>3</v>
      </c>
      <c r="G15" s="483">
        <v>19</v>
      </c>
      <c r="H15" s="606" t="s">
        <v>781</v>
      </c>
      <c r="I15" s="483">
        <v>300</v>
      </c>
      <c r="J15" s="483">
        <v>50</v>
      </c>
      <c r="K15" s="483">
        <v>9</v>
      </c>
      <c r="L15" s="606" t="s">
        <v>781</v>
      </c>
    </row>
    <row r="16" spans="1:12">
      <c r="A16" s="127" t="s">
        <v>212</v>
      </c>
      <c r="B16" s="483">
        <v>10</v>
      </c>
      <c r="C16" s="483">
        <v>10</v>
      </c>
      <c r="D16" s="483">
        <v>20</v>
      </c>
      <c r="E16" s="483">
        <v>4</v>
      </c>
      <c r="F16" s="483">
        <v>2</v>
      </c>
      <c r="G16" s="483">
        <v>10</v>
      </c>
      <c r="H16" s="606" t="s">
        <v>781</v>
      </c>
      <c r="I16" s="483">
        <v>270</v>
      </c>
      <c r="J16" s="483">
        <v>21</v>
      </c>
      <c r="K16" s="606" t="s">
        <v>439</v>
      </c>
      <c r="L16" s="589">
        <v>10</v>
      </c>
    </row>
    <row r="17" spans="1:12">
      <c r="A17" s="127" t="s">
        <v>219</v>
      </c>
      <c r="B17" s="483">
        <v>14</v>
      </c>
      <c r="C17" s="483">
        <v>5</v>
      </c>
      <c r="D17" s="483">
        <v>77</v>
      </c>
      <c r="E17" s="483">
        <v>15</v>
      </c>
      <c r="F17" s="483">
        <v>6</v>
      </c>
      <c r="G17" s="483">
        <v>2</v>
      </c>
      <c r="H17" s="483">
        <v>5</v>
      </c>
      <c r="I17" s="483">
        <v>98</v>
      </c>
      <c r="J17" s="483">
        <v>9</v>
      </c>
      <c r="K17" s="483">
        <v>5</v>
      </c>
      <c r="L17" s="589">
        <v>10</v>
      </c>
    </row>
    <row r="18" spans="1:12">
      <c r="A18" s="127" t="s">
        <v>209</v>
      </c>
      <c r="B18" s="483">
        <v>11</v>
      </c>
      <c r="C18" s="483">
        <v>5</v>
      </c>
      <c r="D18" s="483">
        <v>9</v>
      </c>
      <c r="E18" s="483">
        <v>15</v>
      </c>
      <c r="F18" s="483">
        <v>10</v>
      </c>
      <c r="G18" s="483">
        <v>10</v>
      </c>
      <c r="H18" s="483">
        <v>4</v>
      </c>
      <c r="I18" s="606" t="s">
        <v>781</v>
      </c>
      <c r="J18" s="606" t="s">
        <v>781</v>
      </c>
      <c r="K18" s="483">
        <v>10</v>
      </c>
      <c r="L18" s="606" t="s">
        <v>781</v>
      </c>
    </row>
    <row r="19" spans="1:12">
      <c r="A19" s="127" t="s">
        <v>215</v>
      </c>
      <c r="B19" s="483">
        <v>100</v>
      </c>
      <c r="C19" s="606" t="s">
        <v>781</v>
      </c>
      <c r="D19" s="483">
        <v>78</v>
      </c>
      <c r="E19" s="483">
        <v>12</v>
      </c>
      <c r="F19" s="483">
        <v>4</v>
      </c>
      <c r="G19" s="483">
        <v>36</v>
      </c>
      <c r="H19" s="483">
        <v>9</v>
      </c>
      <c r="I19" s="483">
        <v>60</v>
      </c>
      <c r="J19" s="606" t="s">
        <v>781</v>
      </c>
      <c r="K19" s="606" t="s">
        <v>781</v>
      </c>
      <c r="L19" s="606" t="s">
        <v>781</v>
      </c>
    </row>
    <row r="20" spans="1:12">
      <c r="A20" s="127" t="s">
        <v>218</v>
      </c>
      <c r="B20" s="483">
        <v>2</v>
      </c>
      <c r="C20" s="606" t="s">
        <v>781</v>
      </c>
      <c r="D20" s="483">
        <v>6</v>
      </c>
      <c r="E20" s="606" t="s">
        <v>781</v>
      </c>
      <c r="F20" s="606" t="s">
        <v>781</v>
      </c>
      <c r="G20" s="606" t="s">
        <v>781</v>
      </c>
      <c r="H20" s="483">
        <v>1</v>
      </c>
      <c r="I20" s="483">
        <v>25</v>
      </c>
      <c r="J20" s="606" t="s">
        <v>781</v>
      </c>
      <c r="K20" s="483">
        <v>9</v>
      </c>
      <c r="L20" s="606" t="s">
        <v>781</v>
      </c>
    </row>
    <row r="21" spans="1:12">
      <c r="A21" s="127" t="s">
        <v>203</v>
      </c>
      <c r="B21" s="483">
        <v>11</v>
      </c>
      <c r="C21" s="606" t="s">
        <v>781</v>
      </c>
      <c r="D21" s="483">
        <v>35</v>
      </c>
      <c r="E21" s="483">
        <v>9</v>
      </c>
      <c r="F21" s="483">
        <v>2</v>
      </c>
      <c r="G21" s="483">
        <v>13</v>
      </c>
      <c r="H21" s="483">
        <v>2</v>
      </c>
      <c r="I21" s="483">
        <v>36</v>
      </c>
      <c r="J21" s="483">
        <v>8</v>
      </c>
      <c r="K21" s="483">
        <v>11</v>
      </c>
      <c r="L21" s="606" t="s">
        <v>781</v>
      </c>
    </row>
    <row r="22" spans="1:12">
      <c r="A22" s="127" t="s">
        <v>211</v>
      </c>
      <c r="B22" s="483">
        <v>12</v>
      </c>
      <c r="C22" s="606" t="s">
        <v>781</v>
      </c>
      <c r="D22" s="483">
        <v>90</v>
      </c>
      <c r="E22" s="483">
        <v>10</v>
      </c>
      <c r="F22" s="483">
        <v>6</v>
      </c>
      <c r="G22" s="483">
        <v>30</v>
      </c>
      <c r="H22" s="483">
        <v>1</v>
      </c>
      <c r="I22" s="483">
        <v>150</v>
      </c>
      <c r="J22" s="483">
        <v>12</v>
      </c>
      <c r="K22" s="483">
        <v>10</v>
      </c>
      <c r="L22" s="606" t="s">
        <v>781</v>
      </c>
    </row>
    <row r="23" spans="1:12">
      <c r="A23" s="127" t="s">
        <v>210</v>
      </c>
      <c r="B23" s="483">
        <v>52</v>
      </c>
      <c r="C23" s="606" t="s">
        <v>781</v>
      </c>
      <c r="D23" s="483">
        <v>64</v>
      </c>
      <c r="E23" s="483">
        <v>2</v>
      </c>
      <c r="F23" s="483">
        <v>1</v>
      </c>
      <c r="G23" s="483">
        <v>5</v>
      </c>
      <c r="H23" s="483">
        <v>12</v>
      </c>
      <c r="I23" s="483">
        <v>122</v>
      </c>
      <c r="J23" s="483">
        <v>5</v>
      </c>
      <c r="K23" s="483">
        <v>12</v>
      </c>
      <c r="L23" s="589">
        <v>1</v>
      </c>
    </row>
    <row r="24" spans="1:12">
      <c r="A24" s="128" t="s">
        <v>201</v>
      </c>
      <c r="B24" s="607">
        <v>25</v>
      </c>
      <c r="C24" s="607">
        <v>15</v>
      </c>
      <c r="D24" s="607">
        <v>10</v>
      </c>
      <c r="E24" s="607">
        <v>3</v>
      </c>
      <c r="F24" s="607">
        <v>2</v>
      </c>
      <c r="G24" s="607">
        <v>5</v>
      </c>
      <c r="H24" s="171" t="s">
        <v>781</v>
      </c>
      <c r="I24" s="607">
        <v>120</v>
      </c>
      <c r="J24" s="607">
        <v>18</v>
      </c>
      <c r="K24" s="607">
        <v>9</v>
      </c>
      <c r="L24" s="171" t="s">
        <v>781</v>
      </c>
    </row>
    <row r="25" spans="1:12">
      <c r="A25" s="41"/>
    </row>
    <row r="26" spans="1:12">
      <c r="A26" s="41" t="s">
        <v>779</v>
      </c>
    </row>
    <row r="27" spans="1:12">
      <c r="A27" s="41" t="s">
        <v>780</v>
      </c>
    </row>
  </sheetData>
  <sortState ref="A4:N24">
    <sortCondition ref="A4"/>
  </sortState>
  <pageMargins left="0.7" right="0.7" top="0.75" bottom="0.75" header="0.3" footer="0.3"/>
  <pageSetup paperSize="9" orientation="landscape" r:id="rId1"/>
  <headerFooter>
    <oddFooter>&amp;R&amp;P</oddFooter>
  </headerFooter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"/>
  <sheetViews>
    <sheetView zoomScaleNormal="100" workbookViewId="0">
      <selection activeCell="F30" sqref="F30"/>
    </sheetView>
  </sheetViews>
  <sheetFormatPr defaultRowHeight="15"/>
  <cols>
    <col min="1" max="1" width="63.42578125" customWidth="1"/>
    <col min="2" max="2" width="13.42578125" customWidth="1"/>
  </cols>
  <sheetData>
    <row r="1" spans="1:3">
      <c r="A1" s="316" t="s">
        <v>750</v>
      </c>
      <c r="B1" s="222"/>
      <c r="C1" s="215"/>
    </row>
    <row r="2" spans="1:3">
      <c r="A2" s="316" t="s">
        <v>628</v>
      </c>
      <c r="B2" s="222"/>
      <c r="C2" s="215"/>
    </row>
    <row r="3" spans="1:3">
      <c r="A3" s="222"/>
      <c r="B3" s="222"/>
      <c r="C3" s="215"/>
    </row>
    <row r="4" spans="1:3">
      <c r="A4" s="608" t="s">
        <v>452</v>
      </c>
      <c r="B4" s="232" t="s">
        <v>11</v>
      </c>
      <c r="C4" s="215"/>
    </row>
    <row r="5" spans="1:3">
      <c r="A5" s="187" t="s">
        <v>440</v>
      </c>
      <c r="B5" s="223">
        <v>374</v>
      </c>
      <c r="C5" s="215"/>
    </row>
    <row r="6" spans="1:3">
      <c r="A6" s="187" t="s">
        <v>441</v>
      </c>
      <c r="B6" s="223">
        <v>65</v>
      </c>
      <c r="C6" s="215"/>
    </row>
    <row r="7" spans="1:3">
      <c r="A7" s="187" t="s">
        <v>447</v>
      </c>
      <c r="B7" s="223">
        <v>660</v>
      </c>
      <c r="C7" s="215"/>
    </row>
    <row r="8" spans="1:3">
      <c r="A8" s="187" t="s">
        <v>442</v>
      </c>
      <c r="B8" s="223">
        <v>132</v>
      </c>
      <c r="C8" s="215"/>
    </row>
    <row r="9" spans="1:3">
      <c r="A9" s="187" t="s">
        <v>448</v>
      </c>
      <c r="B9" s="223">
        <v>72</v>
      </c>
      <c r="C9" s="215"/>
    </row>
    <row r="10" spans="1:3">
      <c r="A10" s="187" t="s">
        <v>449</v>
      </c>
      <c r="B10" s="223">
        <v>216</v>
      </c>
      <c r="C10" s="215"/>
    </row>
    <row r="11" spans="1:3">
      <c r="A11" s="187" t="s">
        <v>443</v>
      </c>
      <c r="B11" s="223">
        <v>68</v>
      </c>
      <c r="C11" s="215"/>
    </row>
    <row r="12" spans="1:3">
      <c r="A12" s="189" t="s">
        <v>444</v>
      </c>
      <c r="B12" s="583">
        <v>235</v>
      </c>
      <c r="C12" s="215"/>
    </row>
    <row r="13" spans="1:3">
      <c r="A13" s="187" t="s">
        <v>445</v>
      </c>
      <c r="B13" s="223">
        <v>2043</v>
      </c>
      <c r="C13" s="215"/>
    </row>
    <row r="14" spans="1:3">
      <c r="A14" s="187" t="s">
        <v>450</v>
      </c>
      <c r="B14" s="223">
        <v>202</v>
      </c>
      <c r="C14" s="215"/>
    </row>
    <row r="15" spans="1:3">
      <c r="A15" s="187" t="s">
        <v>446</v>
      </c>
      <c r="B15" s="223">
        <v>124</v>
      </c>
      <c r="C15" s="215"/>
    </row>
    <row r="16" spans="1:3">
      <c r="A16" s="188" t="s">
        <v>457</v>
      </c>
      <c r="B16" s="266">
        <v>63</v>
      </c>
      <c r="C16" s="215"/>
    </row>
    <row r="17" spans="1:3">
      <c r="A17" s="222"/>
      <c r="B17" s="222"/>
      <c r="C17" s="215"/>
    </row>
    <row r="18" spans="1:3" s="165" customFormat="1">
      <c r="A18" s="1037"/>
      <c r="B18" s="1037"/>
      <c r="C18" s="222"/>
    </row>
  </sheetData>
  <mergeCells count="1">
    <mergeCell ref="A18:B18"/>
  </mergeCells>
  <printOptions horizontalCentered="1" verticalCentered="1"/>
  <pageMargins left="0.7" right="0.7" top="0.75" bottom="0.75" header="0.3" footer="0.3"/>
  <pageSetup paperSize="9" orientation="landscape" r:id="rId1"/>
  <headerFooter>
    <oddFooter>&amp;R&amp;P</oddFooter>
  </headerFooter>
</worksheet>
</file>

<file path=xl/worksheets/sheet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"/>
  <sheetViews>
    <sheetView zoomScaleNormal="100" workbookViewId="0">
      <selection activeCell="F30" sqref="F30"/>
    </sheetView>
  </sheetViews>
  <sheetFormatPr defaultRowHeight="15"/>
  <sheetData>
    <row r="1" spans="1:5" ht="20.25">
      <c r="A1" s="192" t="s">
        <v>465</v>
      </c>
      <c r="B1" s="157"/>
      <c r="C1" s="157"/>
      <c r="D1" s="157"/>
      <c r="E1" s="157"/>
    </row>
    <row r="2" spans="1:5">
      <c r="A2" s="194"/>
      <c r="B2" s="157"/>
      <c r="C2" s="157"/>
      <c r="D2" s="157"/>
      <c r="E2" s="157"/>
    </row>
  </sheetData>
  <printOptions verticalCentered="1"/>
  <pageMargins left="0.7" right="0.7" top="0.75" bottom="0.75" header="0.3" footer="0.3"/>
  <pageSetup paperSize="9" orientation="landscape" r:id="rId1"/>
  <headerFooter>
    <oddFooter>&amp;R&amp;P</oddFooter>
  </headerFooter>
</worksheet>
</file>

<file path=xl/worksheets/sheet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"/>
  <sheetViews>
    <sheetView zoomScaleNormal="100" workbookViewId="0">
      <selection activeCell="F30" sqref="F30"/>
    </sheetView>
  </sheetViews>
  <sheetFormatPr defaultRowHeight="15"/>
  <sheetData>
    <row r="1" spans="1:5" ht="20.25">
      <c r="A1" s="421" t="s">
        <v>466</v>
      </c>
      <c r="B1" s="157"/>
      <c r="C1" s="157"/>
      <c r="D1" s="157"/>
      <c r="E1" s="157"/>
    </row>
  </sheetData>
  <printOptions verticalCentered="1"/>
  <pageMargins left="0.7" right="0.7" top="0.75" bottom="0.75" header="0.3" footer="0.3"/>
  <pageSetup paperSize="9" orientation="landscape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145</vt:i4>
      </vt:variant>
    </vt:vector>
  </HeadingPairs>
  <TitlesOfParts>
    <vt:vector size="145" baseType="lpstr">
      <vt:lpstr>Copertina</vt:lpstr>
      <vt:lpstr>Indice</vt:lpstr>
      <vt:lpstr>Area 1</vt:lpstr>
      <vt:lpstr>Titolo 1.1</vt:lpstr>
      <vt:lpstr>Tavola 1.1.1</vt:lpstr>
      <vt:lpstr>Tavola 1.1.2</vt:lpstr>
      <vt:lpstr>Tavola 1.1.3</vt:lpstr>
      <vt:lpstr>Tavola 1.1.4</vt:lpstr>
      <vt:lpstr>Tavola 1.1.5</vt:lpstr>
      <vt:lpstr>Tavola 1.1.6</vt:lpstr>
      <vt:lpstr>Tavola 1.1.7</vt:lpstr>
      <vt:lpstr>Tavola 1.1.8</vt:lpstr>
      <vt:lpstr>Tavola 1.1.9</vt:lpstr>
      <vt:lpstr>Tavola 1.1.10</vt:lpstr>
      <vt:lpstr>Titolo 1.2</vt:lpstr>
      <vt:lpstr>Tavola 1.2.1</vt:lpstr>
      <vt:lpstr>Tavola 1.2.2</vt:lpstr>
      <vt:lpstr>Tavola 1.2.3</vt:lpstr>
      <vt:lpstr>Tavola 1.2.4</vt:lpstr>
      <vt:lpstr>Tavola 1.2.5</vt:lpstr>
      <vt:lpstr>Tavola 1.2.6</vt:lpstr>
      <vt:lpstr>Tavola 1.2.7</vt:lpstr>
      <vt:lpstr>Tavola 1.2.8</vt:lpstr>
      <vt:lpstr>Tavola 1.2.9</vt:lpstr>
      <vt:lpstr>Tavola 1.2.10</vt:lpstr>
      <vt:lpstr>Tavola 1.2.11</vt:lpstr>
      <vt:lpstr>Tavola 1.2.12</vt:lpstr>
      <vt:lpstr>Tavola 1.2.13</vt:lpstr>
      <vt:lpstr>Tavola 1.2.14</vt:lpstr>
      <vt:lpstr>Tavola 1.2.15</vt:lpstr>
      <vt:lpstr>Tavola 1.2.16</vt:lpstr>
      <vt:lpstr>Titolo 1.3</vt:lpstr>
      <vt:lpstr>Tavola 1.3.1</vt:lpstr>
      <vt:lpstr>Tavola 1.3.2</vt:lpstr>
      <vt:lpstr>Tavola 1.3.3</vt:lpstr>
      <vt:lpstr>Tavola 1.3.4</vt:lpstr>
      <vt:lpstr>Tavola 1.3.5</vt:lpstr>
      <vt:lpstr>Tavola 1.3.6</vt:lpstr>
      <vt:lpstr>Tavola 1.3.7</vt:lpstr>
      <vt:lpstr>Tavola 1.3.8</vt:lpstr>
      <vt:lpstr>Tavola 1.3.9</vt:lpstr>
      <vt:lpstr>Tavola 1.3.10</vt:lpstr>
      <vt:lpstr>Tavola 1.3.11</vt:lpstr>
      <vt:lpstr>Tavola 1.3.12</vt:lpstr>
      <vt:lpstr>Tavola 1.3.13</vt:lpstr>
      <vt:lpstr>Tavola 1.3.14</vt:lpstr>
      <vt:lpstr>Tavola 1.3.14a</vt:lpstr>
      <vt:lpstr>Tavola 1.3.15</vt:lpstr>
      <vt:lpstr>Tavola 1.3.16</vt:lpstr>
      <vt:lpstr>Area 2</vt:lpstr>
      <vt:lpstr>Titolo 2.1</vt:lpstr>
      <vt:lpstr>Tavola 2.1.1</vt:lpstr>
      <vt:lpstr>Tavola 2.1.2</vt:lpstr>
      <vt:lpstr>Tavola 2.1.3</vt:lpstr>
      <vt:lpstr>Tavola 2.1.4</vt:lpstr>
      <vt:lpstr>Tavola 2.1.5</vt:lpstr>
      <vt:lpstr>Tavola 2.1.6</vt:lpstr>
      <vt:lpstr>Tavola 2.1.7</vt:lpstr>
      <vt:lpstr>Titolo 2.2</vt:lpstr>
      <vt:lpstr>Tavola 2.2.1</vt:lpstr>
      <vt:lpstr>Tavola 2.2.2</vt:lpstr>
      <vt:lpstr>Titolo 2.3</vt:lpstr>
      <vt:lpstr>Tavola 2.3.1</vt:lpstr>
      <vt:lpstr>Tavola 2.3.2</vt:lpstr>
      <vt:lpstr>Tavola 2.3.3</vt:lpstr>
      <vt:lpstr>Tavola 2.3.4</vt:lpstr>
      <vt:lpstr>Tavola 2.3.5</vt:lpstr>
      <vt:lpstr>Titolo 2.4</vt:lpstr>
      <vt:lpstr>Tavola 2.4.1</vt:lpstr>
      <vt:lpstr>Tavola 2.4.2</vt:lpstr>
      <vt:lpstr>Tavola 2.4.2a</vt:lpstr>
      <vt:lpstr>Tavola 2.4.3</vt:lpstr>
      <vt:lpstr>Tavola 2.4.4</vt:lpstr>
      <vt:lpstr>Tavola 2.4.5</vt:lpstr>
      <vt:lpstr>Tavola 2.4.6</vt:lpstr>
      <vt:lpstr>Tavola 2.4.7</vt:lpstr>
      <vt:lpstr>Tavola 2.4.8</vt:lpstr>
      <vt:lpstr>Tavola 2.4.9</vt:lpstr>
      <vt:lpstr>Tavola 2.4.10</vt:lpstr>
      <vt:lpstr>Tavola 2.4.11</vt:lpstr>
      <vt:lpstr>Tavola 2.4.12</vt:lpstr>
      <vt:lpstr>Tavola 2.4.13</vt:lpstr>
      <vt:lpstr>Tavola 2.4.14</vt:lpstr>
      <vt:lpstr>Tavola 2.4.15</vt:lpstr>
      <vt:lpstr>Tavola 2.4.16</vt:lpstr>
      <vt:lpstr>Tavola 2.4.17</vt:lpstr>
      <vt:lpstr>Tavola 2.4.18</vt:lpstr>
      <vt:lpstr>Tavola 2.4.19</vt:lpstr>
      <vt:lpstr>Titolo 2.5</vt:lpstr>
      <vt:lpstr>Tavola 2.5.1</vt:lpstr>
      <vt:lpstr>Tavola 2.5.2</vt:lpstr>
      <vt:lpstr>Tavola 2.5.3</vt:lpstr>
      <vt:lpstr>Tavola 2.5.4</vt:lpstr>
      <vt:lpstr>Tavola 2.5.5</vt:lpstr>
      <vt:lpstr>Titolo 2.6</vt:lpstr>
      <vt:lpstr>Tavola 2.6.1</vt:lpstr>
      <vt:lpstr>Tavola 2.6.2</vt:lpstr>
      <vt:lpstr>Area 3</vt:lpstr>
      <vt:lpstr>Titolo 3.1</vt:lpstr>
      <vt:lpstr>Tavola 3.1.1</vt:lpstr>
      <vt:lpstr>Tavola 3.1.2</vt:lpstr>
      <vt:lpstr>Tavola 3.1.3</vt:lpstr>
      <vt:lpstr>Titolo 3.2</vt:lpstr>
      <vt:lpstr>Tavola 3.2.1</vt:lpstr>
      <vt:lpstr>Tavola 3.2.2</vt:lpstr>
      <vt:lpstr>Titolo 3.3</vt:lpstr>
      <vt:lpstr>Tavola 3.3.1</vt:lpstr>
      <vt:lpstr>Tavola 3.3.2</vt:lpstr>
      <vt:lpstr>Tavola 3.3.3</vt:lpstr>
      <vt:lpstr>Titolo 3.4</vt:lpstr>
      <vt:lpstr>Tavola 3.4.1</vt:lpstr>
      <vt:lpstr>Tavola 3.4.2</vt:lpstr>
      <vt:lpstr>Tavola 3.4.3</vt:lpstr>
      <vt:lpstr>Tavola 3.4.4</vt:lpstr>
      <vt:lpstr>Tavola 3.4.5</vt:lpstr>
      <vt:lpstr>Tavola 3.4.6</vt:lpstr>
      <vt:lpstr>Tavola 3.4.7</vt:lpstr>
      <vt:lpstr>Tavola 3.4.8</vt:lpstr>
      <vt:lpstr>Titolo 3.5</vt:lpstr>
      <vt:lpstr>Tavola 3.5.1</vt:lpstr>
      <vt:lpstr>Tavola 3.5.2</vt:lpstr>
      <vt:lpstr>Tavola 3.5.3</vt:lpstr>
      <vt:lpstr>Tavola 3.5.4</vt:lpstr>
      <vt:lpstr>Tavola 3.5.5</vt:lpstr>
      <vt:lpstr>Tavola 3.5.6</vt:lpstr>
      <vt:lpstr>Tavola 3.5.7</vt:lpstr>
      <vt:lpstr>Tavola 3.5.8</vt:lpstr>
      <vt:lpstr>Titolo 3.6</vt:lpstr>
      <vt:lpstr>Tavola 3.6.1</vt:lpstr>
      <vt:lpstr>Tavola 3.6.2</vt:lpstr>
      <vt:lpstr>Tavola 3.6.3</vt:lpstr>
      <vt:lpstr>Tavola 3.6.4</vt:lpstr>
      <vt:lpstr>Tavola 3.6.5</vt:lpstr>
      <vt:lpstr>Tavola 3.6.6</vt:lpstr>
      <vt:lpstr>Tavola 3.6.7</vt:lpstr>
      <vt:lpstr>Tavola 3.6.8</vt:lpstr>
      <vt:lpstr>Tavola 3.6.9</vt:lpstr>
      <vt:lpstr>Tavola 3.6.10</vt:lpstr>
      <vt:lpstr>Tavola 3.6.11</vt:lpstr>
      <vt:lpstr>Tavola 3.6.12</vt:lpstr>
      <vt:lpstr>Titolo 3.7</vt:lpstr>
      <vt:lpstr>Tavola 3.7.1</vt:lpstr>
      <vt:lpstr>Tavola 3.7.2</vt:lpstr>
      <vt:lpstr>Tavola 3.7.3</vt:lpstr>
      <vt:lpstr>Tavola 3.7.4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2017-01-12T09:04:29Z</dcterms:modified>
</cp:coreProperties>
</file>