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32" yWindow="252" windowWidth="20628" windowHeight="7812" tabRatio="940" firstSheet="31" activeTab="34"/>
  </bookViews>
  <sheets>
    <sheet name="Copertina" sheetId="62" r:id="rId1"/>
    <sheet name="Indice" sheetId="42" r:id="rId2"/>
    <sheet name="Area 1" sheetId="63" r:id="rId3"/>
    <sheet name="Titolo 1.1" sheetId="64" r:id="rId4"/>
    <sheet name="Tavola 1.1.1" sheetId="66" r:id="rId5"/>
    <sheet name="Tavola 1.1.2" sheetId="65" r:id="rId6"/>
    <sheet name="Tavola 1.1.3" sheetId="174" r:id="rId7"/>
    <sheet name="Tavola 1.1.4" sheetId="1" r:id="rId8"/>
    <sheet name="Titolo 1.2" sheetId="113" r:id="rId9"/>
    <sheet name="Tavola 1.2.1" sheetId="60" r:id="rId10"/>
    <sheet name="Tavola 1.2.2" sheetId="61" r:id="rId11"/>
    <sheet name="Area 2" sheetId="106" r:id="rId12"/>
    <sheet name="Titolo 2.1" sheetId="108" r:id="rId13"/>
    <sheet name="Tavola 2.1.1" sheetId="38" r:id="rId14"/>
    <sheet name="Tavola 2.1.1.2" sheetId="167" r:id="rId15"/>
    <sheet name="Tavola 2.1.1.3" sheetId="168" r:id="rId16"/>
    <sheet name="Tavola 2.1.2" sheetId="29" r:id="rId17"/>
    <sheet name="Tavola 2.1.3" sheetId="49" r:id="rId18"/>
    <sheet name="Tavola 2.1.4" sheetId="39" r:id="rId19"/>
    <sheet name="Tavola 2.1.5" sheetId="40" r:id="rId20"/>
    <sheet name="Tavola 2.1.6" sheetId="115" r:id="rId21"/>
    <sheet name="Tavola 2.1.7" sheetId="117" r:id="rId22"/>
    <sheet name="Titolo 2.2" sheetId="109" r:id="rId23"/>
    <sheet name="Tavola 2.2.1" sheetId="50" r:id="rId24"/>
    <sheet name="Tavola 2.2.2" sheetId="169" r:id="rId25"/>
    <sheet name="Tavola 2.2.3" sheetId="48" r:id="rId26"/>
    <sheet name="Titolo 2.3" sheetId="110" r:id="rId27"/>
    <sheet name="Tavola 2.3.1" sheetId="163" r:id="rId28"/>
    <sheet name="Tavola 2.3.2" sheetId="165" r:id="rId29"/>
    <sheet name="Tavola 2.3.3" sheetId="123" r:id="rId30"/>
    <sheet name="Tavola 2.3.4" sheetId="118" r:id="rId31"/>
    <sheet name="Titolo 2.4" sheetId="111" r:id="rId32"/>
    <sheet name="Tavola 2.4.1" sheetId="54" r:id="rId33"/>
    <sheet name="Tavola 2.4.2" sheetId="52" r:id="rId34"/>
    <sheet name="Tavola 2.4.3" sheetId="170" r:id="rId35"/>
    <sheet name="Tavola 2.4.3a" sheetId="53" r:id="rId36"/>
    <sheet name="Tavola 2.4.4_a" sheetId="55" r:id="rId37"/>
    <sheet name="Tavola 2.4.5" sheetId="124" r:id="rId38"/>
    <sheet name="Tavola 2.4.6" sheetId="125" r:id="rId39"/>
    <sheet name="Tavola 2.4.7" sheetId="120" r:id="rId40"/>
    <sheet name="Tavola 2.4.8" sheetId="172" r:id="rId41"/>
    <sheet name="Tavola 2.4.9" sheetId="126" r:id="rId42"/>
    <sheet name="Tavola 2.4.10" sheetId="27" r:id="rId43"/>
    <sheet name="Tavola 2.4.11" sheetId="28" r:id="rId44"/>
    <sheet name="Tavola 2.4.12" sheetId="116" r:id="rId45"/>
    <sheet name="Tavola 2.4.13" sheetId="173" r:id="rId46"/>
    <sheet name="Tavola 2.4.14" sheetId="57" r:id="rId47"/>
    <sheet name="Tavola 2.4.15" sheetId="156" r:id="rId48"/>
    <sheet name="Tavola 2.4.16" sheetId="157" r:id="rId49"/>
    <sheet name="Titolo 2.5" sheetId="112" r:id="rId50"/>
    <sheet name="Tavola 2.5.1" sheetId="56" r:id="rId51"/>
    <sheet name="Tavola 2.5.2" sheetId="58" r:id="rId52"/>
    <sheet name="Tavola 2.5.3" sheetId="161" r:id="rId53"/>
    <sheet name="Tavola 2.5.4" sheetId="59" r:id="rId54"/>
    <sheet name="Tavola 2.5.5" sheetId="164" r:id="rId55"/>
  </sheets>
  <definedNames>
    <definedName name="_xlnm._FilterDatabase" localSheetId="20" hidden="1">'Tavola 2.1.6'!$A$5:$B$15</definedName>
  </definedNames>
  <calcPr calcId="152511" iterateDelta="1E-4"/>
</workbook>
</file>

<file path=xl/calcChain.xml><?xml version="1.0" encoding="utf-8"?>
<calcChain xmlns="http://schemas.openxmlformats.org/spreadsheetml/2006/main">
  <c r="E7" i="161" l="1"/>
  <c r="C7" i="161"/>
  <c r="E6" i="161"/>
  <c r="E8" i="58"/>
  <c r="F8" i="58" s="1"/>
  <c r="F7" i="58"/>
  <c r="F6" i="58"/>
  <c r="F5" i="58"/>
  <c r="F30" i="173" l="1"/>
  <c r="D30" i="173"/>
  <c r="I30" i="173" s="1"/>
  <c r="C30" i="173"/>
  <c r="B30" i="173"/>
  <c r="I27" i="173"/>
  <c r="I8" i="173"/>
  <c r="I11" i="173"/>
  <c r="I10" i="173"/>
  <c r="I24" i="173"/>
  <c r="I25" i="173"/>
  <c r="I21" i="173"/>
  <c r="I7" i="173"/>
  <c r="I20" i="173"/>
  <c r="I18" i="173"/>
  <c r="I23" i="173"/>
  <c r="I15" i="173"/>
  <c r="I14" i="173"/>
  <c r="I9" i="173"/>
  <c r="I16" i="173"/>
  <c r="I17" i="173"/>
  <c r="I19" i="173"/>
  <c r="I13" i="173"/>
  <c r="I12" i="173"/>
  <c r="I26" i="173"/>
  <c r="I22" i="173"/>
  <c r="C4" i="172"/>
  <c r="C5" i="172"/>
  <c r="B6" i="172"/>
  <c r="C6" i="172" s="1"/>
  <c r="F6" i="126"/>
  <c r="F7" i="126"/>
  <c r="B8" i="126"/>
  <c r="D8" i="126"/>
  <c r="F8" i="126"/>
  <c r="B21" i="55" l="1"/>
  <c r="B19" i="55"/>
  <c r="B23" i="55" s="1"/>
  <c r="G28" i="170"/>
  <c r="G27" i="170"/>
  <c r="G26" i="170"/>
  <c r="G25" i="170"/>
  <c r="G24" i="170"/>
  <c r="G23" i="170"/>
  <c r="G22" i="170"/>
  <c r="G21" i="170"/>
  <c r="G20" i="170"/>
  <c r="G19" i="170"/>
  <c r="G18" i="170"/>
  <c r="G17" i="170"/>
  <c r="G16" i="170"/>
  <c r="G15" i="170"/>
  <c r="G14" i="170"/>
  <c r="G13" i="170"/>
  <c r="G12" i="170"/>
  <c r="G11" i="170"/>
  <c r="G10" i="170"/>
  <c r="G9" i="170"/>
  <c r="G8" i="170"/>
  <c r="G7" i="170"/>
  <c r="G6" i="170"/>
  <c r="G29" i="170" l="1"/>
  <c r="G11" i="123"/>
  <c r="E11" i="123"/>
  <c r="C11" i="123"/>
  <c r="G12" i="123" l="1"/>
  <c r="G10" i="123"/>
  <c r="G9" i="123"/>
  <c r="G8" i="123"/>
  <c r="G7" i="123"/>
  <c r="G6" i="123"/>
  <c r="F13" i="123"/>
  <c r="G13" i="123" s="1"/>
  <c r="E12" i="123"/>
  <c r="E10" i="123"/>
  <c r="E9" i="123"/>
  <c r="E8" i="123"/>
  <c r="E7" i="123"/>
  <c r="E6" i="123"/>
  <c r="C12" i="123"/>
  <c r="C10" i="123"/>
  <c r="C9" i="123"/>
  <c r="C8" i="123"/>
  <c r="C7" i="123"/>
  <c r="I10" i="167"/>
  <c r="I9" i="167"/>
  <c r="I8" i="167"/>
  <c r="I7" i="167"/>
  <c r="I6" i="167"/>
  <c r="E10" i="167"/>
  <c r="K10" i="167" s="1"/>
  <c r="L10" i="167" s="1"/>
  <c r="E9" i="167"/>
  <c r="E8" i="167"/>
  <c r="K8" i="167" s="1"/>
  <c r="L8" i="167" s="1"/>
  <c r="E7" i="167"/>
  <c r="K7" i="167" s="1"/>
  <c r="L7" i="167" s="1"/>
  <c r="E6" i="167"/>
  <c r="K6" i="167" s="1"/>
  <c r="L6" i="167" s="1"/>
  <c r="H11" i="167"/>
  <c r="G11" i="167"/>
  <c r="I11" i="167" s="1"/>
  <c r="D11" i="167"/>
  <c r="C11" i="167"/>
  <c r="C6" i="123"/>
  <c r="F14" i="123"/>
  <c r="D13" i="123"/>
  <c r="E13" i="123" s="1"/>
  <c r="B13" i="123"/>
  <c r="C13" i="123" s="1"/>
  <c r="K9" i="167" l="1"/>
  <c r="L9" i="167" s="1"/>
  <c r="E11" i="167"/>
  <c r="K11" i="167" s="1"/>
  <c r="L11" i="167" s="1"/>
  <c r="D15" i="123"/>
  <c r="F15" i="123" s="1"/>
  <c r="C7" i="169"/>
  <c r="B7" i="169"/>
  <c r="E6" i="169"/>
  <c r="F6" i="169" s="1"/>
  <c r="E5" i="169"/>
  <c r="F5" i="169" s="1"/>
  <c r="F7" i="169" s="1"/>
  <c r="E7" i="169" l="1"/>
  <c r="I10" i="168"/>
  <c r="I6" i="168"/>
  <c r="H11" i="168"/>
  <c r="G11" i="168"/>
  <c r="I11" i="168" s="1"/>
  <c r="E11" i="168"/>
  <c r="E10" i="168"/>
  <c r="H9" i="168"/>
  <c r="G9" i="168"/>
  <c r="I9" i="168" s="1"/>
  <c r="E9" i="168"/>
  <c r="H8" i="168"/>
  <c r="G8" i="168"/>
  <c r="I8" i="168" s="1"/>
  <c r="E8" i="168"/>
  <c r="H7" i="168"/>
  <c r="G7" i="168"/>
  <c r="I7" i="168" s="1"/>
  <c r="E7" i="168"/>
  <c r="H6" i="168"/>
  <c r="G6" i="168"/>
  <c r="E6" i="168"/>
  <c r="C7" i="58" l="1"/>
  <c r="C6" i="58"/>
  <c r="C5" i="58"/>
  <c r="B15" i="115" l="1"/>
  <c r="B28" i="59"/>
  <c r="D28" i="59"/>
  <c r="D27" i="59"/>
  <c r="D26" i="59"/>
  <c r="D25" i="59"/>
  <c r="D24" i="59"/>
  <c r="D23" i="59"/>
  <c r="D22" i="59"/>
  <c r="D21" i="59"/>
  <c r="D20" i="59"/>
  <c r="D19" i="59"/>
  <c r="D18" i="59"/>
  <c r="D17" i="59"/>
  <c r="D16" i="59"/>
  <c r="D15" i="59"/>
  <c r="D14" i="59"/>
  <c r="D13" i="59"/>
  <c r="D12" i="59"/>
  <c r="D11" i="59"/>
  <c r="D10" i="59"/>
  <c r="D9" i="59"/>
  <c r="D8" i="59"/>
  <c r="D7" i="59"/>
  <c r="D6" i="59"/>
  <c r="D5" i="59"/>
  <c r="B6" i="161"/>
  <c r="C6" i="161" s="1"/>
  <c r="B8" i="58"/>
  <c r="C8" i="58" s="1"/>
  <c r="D27" i="56"/>
  <c r="E27" i="56" s="1"/>
  <c r="D26" i="56"/>
  <c r="E26" i="56" s="1"/>
  <c r="D25" i="56"/>
  <c r="E25" i="56" s="1"/>
  <c r="D24" i="56"/>
  <c r="E24" i="56" s="1"/>
  <c r="D23" i="56"/>
  <c r="E23" i="56" s="1"/>
  <c r="D22" i="56"/>
  <c r="E22" i="56" s="1"/>
  <c r="D21" i="56"/>
  <c r="E21" i="56" s="1"/>
  <c r="D20" i="56"/>
  <c r="E20" i="56" s="1"/>
  <c r="D19" i="56"/>
  <c r="E19" i="56" s="1"/>
  <c r="D18" i="56"/>
  <c r="E18" i="56" s="1"/>
  <c r="D17" i="56"/>
  <c r="E17" i="56" s="1"/>
  <c r="D16" i="56"/>
  <c r="E16" i="56" s="1"/>
  <c r="D15" i="56"/>
  <c r="E15" i="56" s="1"/>
  <c r="D14" i="56"/>
  <c r="E14" i="56" s="1"/>
  <c r="D13" i="56"/>
  <c r="E13" i="56" s="1"/>
  <c r="D12" i="56"/>
  <c r="E12" i="56" s="1"/>
  <c r="D11" i="56"/>
  <c r="E11" i="56" s="1"/>
  <c r="D10" i="56"/>
  <c r="E10" i="56" s="1"/>
  <c r="D9" i="56"/>
  <c r="E9" i="56" s="1"/>
  <c r="D8" i="56"/>
  <c r="E8" i="56" s="1"/>
  <c r="D7" i="56"/>
  <c r="E7" i="56" s="1"/>
  <c r="D6" i="56"/>
  <c r="E6" i="56" s="1"/>
  <c r="D5" i="56"/>
  <c r="E5" i="56" s="1"/>
  <c r="P20" i="157"/>
  <c r="P19" i="157"/>
  <c r="P18" i="157"/>
  <c r="P17" i="157"/>
  <c r="P16" i="157"/>
  <c r="P15" i="157"/>
  <c r="P14" i="157"/>
  <c r="P13" i="157"/>
  <c r="P12" i="157"/>
  <c r="P11" i="157"/>
  <c r="P10" i="157"/>
  <c r="P9" i="157"/>
  <c r="P8" i="157"/>
  <c r="P7" i="157"/>
  <c r="K20" i="157"/>
  <c r="K19" i="157"/>
  <c r="K18" i="157"/>
  <c r="K17" i="157"/>
  <c r="K16" i="157"/>
  <c r="K15" i="157"/>
  <c r="K14" i="157"/>
  <c r="K13" i="157"/>
  <c r="K12" i="157"/>
  <c r="K11" i="157"/>
  <c r="K10" i="157"/>
  <c r="K9" i="157"/>
  <c r="K8" i="157"/>
  <c r="K7" i="157"/>
  <c r="I20" i="157"/>
  <c r="H20" i="157"/>
  <c r="I30" i="116"/>
  <c r="F30" i="116"/>
  <c r="D30" i="116"/>
  <c r="C30" i="116"/>
  <c r="B30" i="116"/>
  <c r="I29" i="116"/>
  <c r="I28" i="116"/>
  <c r="I26" i="116"/>
  <c r="I25" i="116"/>
  <c r="I24" i="116"/>
  <c r="I23" i="116"/>
  <c r="I22" i="116"/>
  <c r="I21" i="116"/>
  <c r="I20" i="116"/>
  <c r="I19" i="116"/>
  <c r="I18" i="116"/>
  <c r="I17" i="116"/>
  <c r="I16" i="116"/>
  <c r="I15" i="116"/>
  <c r="I14" i="116"/>
  <c r="I13" i="116"/>
  <c r="I12" i="116"/>
  <c r="I11" i="116"/>
  <c r="I10" i="116"/>
  <c r="I9" i="116"/>
  <c r="I7" i="116"/>
  <c r="E29" i="28"/>
  <c r="J27" i="27"/>
  <c r="G27" i="27"/>
  <c r="F27" i="27"/>
  <c r="C27" i="27"/>
  <c r="B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H4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H27" i="27" l="1"/>
  <c r="D27" i="27"/>
  <c r="D14" i="120"/>
  <c r="D10" i="120"/>
  <c r="D9" i="120"/>
  <c r="D21" i="120"/>
  <c r="D27" i="120"/>
  <c r="D16" i="120"/>
  <c r="D26" i="120"/>
  <c r="D25" i="120"/>
  <c r="D24" i="120"/>
  <c r="D23" i="120"/>
  <c r="D7" i="120"/>
  <c r="D20" i="120"/>
  <c r="D19" i="120"/>
  <c r="D18" i="120"/>
  <c r="D17" i="120"/>
  <c r="D15" i="120"/>
  <c r="D13" i="120"/>
  <c r="D12" i="120"/>
  <c r="D11" i="120"/>
  <c r="D6" i="120"/>
  <c r="D8" i="120"/>
  <c r="D5" i="120"/>
  <c r="D22" i="120"/>
  <c r="B28" i="120"/>
  <c r="D28" i="120" s="1"/>
  <c r="B8" i="124"/>
  <c r="C8" i="124" s="1"/>
  <c r="C7" i="124"/>
  <c r="C6" i="124"/>
  <c r="C5" i="124"/>
  <c r="C4" i="124"/>
  <c r="C10" i="55"/>
  <c r="C9" i="55"/>
  <c r="C8" i="55"/>
  <c r="C7" i="55"/>
  <c r="C6" i="55"/>
  <c r="C5" i="55"/>
  <c r="C4" i="55"/>
  <c r="B11" i="55"/>
  <c r="C11" i="55" s="1"/>
  <c r="F6" i="53" l="1"/>
  <c r="F7" i="53"/>
  <c r="F8" i="53"/>
  <c r="F9" i="53"/>
  <c r="F10" i="53"/>
  <c r="F11" i="53"/>
  <c r="F12" i="53"/>
  <c r="F13" i="53"/>
  <c r="F14" i="53"/>
  <c r="F15" i="53"/>
  <c r="F16" i="53"/>
  <c r="F17" i="53"/>
  <c r="F18" i="53"/>
  <c r="F19" i="53"/>
  <c r="F20" i="53"/>
  <c r="F21" i="53"/>
  <c r="F22" i="53"/>
  <c r="F23" i="53"/>
  <c r="F24" i="53"/>
  <c r="F25" i="53"/>
  <c r="F26" i="53"/>
  <c r="F27" i="53"/>
  <c r="F28" i="53"/>
  <c r="F29" i="53"/>
  <c r="Q28" i="52" l="1"/>
  <c r="R28" i="52" s="1"/>
  <c r="Q27" i="52"/>
  <c r="R27" i="52" s="1"/>
  <c r="Q26" i="52"/>
  <c r="R26" i="52" s="1"/>
  <c r="Q25" i="52"/>
  <c r="R25" i="52" s="1"/>
  <c r="Q24" i="52"/>
  <c r="R24" i="52" s="1"/>
  <c r="Q23" i="52"/>
  <c r="R23" i="52" s="1"/>
  <c r="Q22" i="52"/>
  <c r="R22" i="52" s="1"/>
  <c r="Q21" i="52"/>
  <c r="R21" i="52" s="1"/>
  <c r="Q20" i="52"/>
  <c r="R20" i="52" s="1"/>
  <c r="Q19" i="52"/>
  <c r="R19" i="52" s="1"/>
  <c r="Q18" i="52"/>
  <c r="R18" i="52" s="1"/>
  <c r="Q17" i="52"/>
  <c r="R17" i="52" s="1"/>
  <c r="Q16" i="52"/>
  <c r="R16" i="52" s="1"/>
  <c r="Q15" i="52"/>
  <c r="R15" i="52" s="1"/>
  <c r="Q14" i="52"/>
  <c r="R14" i="52" s="1"/>
  <c r="Q13" i="52"/>
  <c r="R13" i="52" s="1"/>
  <c r="Q12" i="52"/>
  <c r="R12" i="52" s="1"/>
  <c r="Q11" i="52"/>
  <c r="R11" i="52" s="1"/>
  <c r="Q10" i="52"/>
  <c r="R10" i="52" s="1"/>
  <c r="Q9" i="52"/>
  <c r="R9" i="52" s="1"/>
  <c r="Q8" i="52"/>
  <c r="R8" i="52" s="1"/>
  <c r="Q7" i="52"/>
  <c r="R7" i="52" s="1"/>
  <c r="Q6" i="52"/>
  <c r="R6" i="52" s="1"/>
  <c r="Q29" i="52" l="1"/>
  <c r="R29" i="52" s="1"/>
  <c r="D27" i="118"/>
  <c r="D26" i="118"/>
  <c r="D25" i="118"/>
  <c r="D24" i="118"/>
  <c r="D22" i="118"/>
  <c r="D21" i="118"/>
  <c r="D20" i="118"/>
  <c r="D19" i="118"/>
  <c r="D18" i="118"/>
  <c r="D16" i="118"/>
  <c r="D15" i="118"/>
  <c r="D13" i="118"/>
  <c r="D12" i="118"/>
  <c r="D11" i="118"/>
  <c r="D10" i="118"/>
  <c r="D9" i="118"/>
  <c r="D8" i="118"/>
  <c r="D7" i="118"/>
  <c r="D5" i="118"/>
  <c r="C28" i="118"/>
  <c r="D28" i="118" s="1"/>
  <c r="C28" i="165"/>
  <c r="B28" i="165"/>
  <c r="E27" i="165"/>
  <c r="F27" i="165" s="1"/>
  <c r="E26" i="165"/>
  <c r="F26" i="165" s="1"/>
  <c r="E25" i="165"/>
  <c r="F25" i="165" s="1"/>
  <c r="E24" i="165"/>
  <c r="F24" i="165" s="1"/>
  <c r="E23" i="165"/>
  <c r="F23" i="165" s="1"/>
  <c r="E22" i="165"/>
  <c r="F22" i="165" s="1"/>
  <c r="E21" i="165"/>
  <c r="F21" i="165" s="1"/>
  <c r="E20" i="165"/>
  <c r="F20" i="165" s="1"/>
  <c r="E19" i="165"/>
  <c r="F19" i="165" s="1"/>
  <c r="E18" i="165"/>
  <c r="F18" i="165" s="1"/>
  <c r="E17" i="165"/>
  <c r="F17" i="165" s="1"/>
  <c r="E16" i="165"/>
  <c r="F16" i="165" s="1"/>
  <c r="E15" i="165"/>
  <c r="F15" i="165" s="1"/>
  <c r="E14" i="165"/>
  <c r="F14" i="165" s="1"/>
  <c r="E13" i="165"/>
  <c r="F13" i="165" s="1"/>
  <c r="E12" i="165"/>
  <c r="F12" i="165" s="1"/>
  <c r="E11" i="165"/>
  <c r="F11" i="165" s="1"/>
  <c r="E10" i="165"/>
  <c r="F10" i="165" s="1"/>
  <c r="E9" i="165"/>
  <c r="F9" i="165" s="1"/>
  <c r="E8" i="165"/>
  <c r="F8" i="165" s="1"/>
  <c r="E7" i="165"/>
  <c r="F7" i="165" s="1"/>
  <c r="E6" i="165"/>
  <c r="F6" i="165" s="1"/>
  <c r="E5" i="165"/>
  <c r="Q29" i="48"/>
  <c r="Q28" i="48"/>
  <c r="Q27" i="48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6" i="48"/>
  <c r="N29" i="48"/>
  <c r="M29" i="48"/>
  <c r="L29" i="48"/>
  <c r="K29" i="48"/>
  <c r="J29" i="48"/>
  <c r="I29" i="48"/>
  <c r="G29" i="48"/>
  <c r="F29" i="48"/>
  <c r="E29" i="48"/>
  <c r="D29" i="48"/>
  <c r="C29" i="48"/>
  <c r="B29" i="48"/>
  <c r="E28" i="165" l="1"/>
  <c r="F28" i="165" s="1"/>
  <c r="F5" i="165"/>
  <c r="I24" i="117"/>
  <c r="G24" i="117"/>
  <c r="E24" i="117"/>
  <c r="C24" i="117"/>
  <c r="K24" i="117"/>
  <c r="I14" i="117"/>
  <c r="G14" i="117"/>
  <c r="E14" i="117"/>
  <c r="C14" i="117"/>
  <c r="K14" i="117" s="1"/>
  <c r="I10" i="117"/>
  <c r="G10" i="117"/>
  <c r="E10" i="117"/>
  <c r="C10" i="117"/>
  <c r="K10" i="117" s="1"/>
  <c r="I9" i="117"/>
  <c r="G9" i="117"/>
  <c r="E9" i="117"/>
  <c r="C9" i="117"/>
  <c r="K9" i="117" s="1"/>
  <c r="I21" i="117"/>
  <c r="G21" i="117"/>
  <c r="E21" i="117"/>
  <c r="I27" i="117"/>
  <c r="G27" i="117"/>
  <c r="E27" i="117"/>
  <c r="C27" i="117"/>
  <c r="C21" i="117"/>
  <c r="K21" i="117" s="1"/>
  <c r="I16" i="117"/>
  <c r="G16" i="117"/>
  <c r="E16" i="117"/>
  <c r="C16" i="117"/>
  <c r="K16" i="117" s="1"/>
  <c r="I26" i="117"/>
  <c r="G26" i="117"/>
  <c r="E26" i="117"/>
  <c r="C26" i="117"/>
  <c r="K26" i="117" s="1"/>
  <c r="I25" i="117"/>
  <c r="G25" i="117"/>
  <c r="E25" i="117"/>
  <c r="C25" i="117"/>
  <c r="K25" i="117" s="1"/>
  <c r="I23" i="117"/>
  <c r="G23" i="117"/>
  <c r="E23" i="117"/>
  <c r="C23" i="117"/>
  <c r="K23" i="117" s="1"/>
  <c r="I7" i="117"/>
  <c r="G7" i="117"/>
  <c r="E7" i="117"/>
  <c r="C7" i="117"/>
  <c r="K7" i="117" s="1"/>
  <c r="I20" i="117"/>
  <c r="G20" i="117"/>
  <c r="E20" i="117"/>
  <c r="C20" i="117"/>
  <c r="K20" i="117" s="1"/>
  <c r="I19" i="117"/>
  <c r="G19" i="117"/>
  <c r="E19" i="117"/>
  <c r="C19" i="117"/>
  <c r="K19" i="117" s="1"/>
  <c r="I18" i="117"/>
  <c r="G18" i="117"/>
  <c r="E18" i="117"/>
  <c r="C18" i="117"/>
  <c r="K18" i="117" s="1"/>
  <c r="I17" i="117"/>
  <c r="G17" i="117"/>
  <c r="E17" i="117"/>
  <c r="C17" i="117"/>
  <c r="K17" i="117" s="1"/>
  <c r="I15" i="117"/>
  <c r="G15" i="117"/>
  <c r="E15" i="117"/>
  <c r="C15" i="117"/>
  <c r="K15" i="117" s="1"/>
  <c r="I13" i="117"/>
  <c r="G13" i="117"/>
  <c r="E13" i="117"/>
  <c r="C13" i="117"/>
  <c r="K13" i="117" s="1"/>
  <c r="I12" i="117"/>
  <c r="G12" i="117"/>
  <c r="E12" i="117"/>
  <c r="C12" i="117"/>
  <c r="K12" i="117" s="1"/>
  <c r="I11" i="117"/>
  <c r="G11" i="117"/>
  <c r="E11" i="117"/>
  <c r="C11" i="117"/>
  <c r="K11" i="117" s="1"/>
  <c r="I6" i="117"/>
  <c r="G6" i="117"/>
  <c r="E6" i="117"/>
  <c r="C6" i="117"/>
  <c r="K6" i="117" s="1"/>
  <c r="I8" i="117"/>
  <c r="G8" i="117"/>
  <c r="E8" i="117"/>
  <c r="C8" i="117"/>
  <c r="K8" i="117" s="1"/>
  <c r="I5" i="117"/>
  <c r="G5" i="117"/>
  <c r="E5" i="117"/>
  <c r="C5" i="117"/>
  <c r="K5" i="117" s="1"/>
  <c r="I22" i="117"/>
  <c r="G22" i="117"/>
  <c r="E22" i="117"/>
  <c r="C22" i="117"/>
  <c r="K22" i="117" s="1"/>
  <c r="J28" i="117"/>
  <c r="H28" i="117"/>
  <c r="I28" i="117" s="1"/>
  <c r="F28" i="117"/>
  <c r="G28" i="117" s="1"/>
  <c r="D28" i="117"/>
  <c r="E28" i="117" s="1"/>
  <c r="B28" i="117"/>
  <c r="C28" i="117" s="1"/>
  <c r="K27" i="117" l="1"/>
  <c r="D28" i="39"/>
  <c r="F28" i="39" s="1"/>
  <c r="D27" i="39"/>
  <c r="F27" i="39" s="1"/>
  <c r="D26" i="39"/>
  <c r="F26" i="39" s="1"/>
  <c r="D25" i="39"/>
  <c r="F25" i="39" s="1"/>
  <c r="D24" i="39"/>
  <c r="F24" i="39" s="1"/>
  <c r="D23" i="39"/>
  <c r="F23" i="39" s="1"/>
  <c r="D22" i="39"/>
  <c r="F22" i="39" s="1"/>
  <c r="D21" i="39"/>
  <c r="F21" i="39" s="1"/>
  <c r="D20" i="39"/>
  <c r="F20" i="39" s="1"/>
  <c r="D19" i="39"/>
  <c r="F19" i="39" s="1"/>
  <c r="D18" i="39"/>
  <c r="F18" i="39" s="1"/>
  <c r="D17" i="39"/>
  <c r="F17" i="39" s="1"/>
  <c r="D16" i="39"/>
  <c r="F16" i="39" s="1"/>
  <c r="D15" i="39"/>
  <c r="F15" i="39" s="1"/>
  <c r="D14" i="39"/>
  <c r="F14" i="39" s="1"/>
  <c r="D13" i="39"/>
  <c r="F13" i="39" s="1"/>
  <c r="D12" i="39"/>
  <c r="F12" i="39" s="1"/>
  <c r="D11" i="39"/>
  <c r="F11" i="39" s="1"/>
  <c r="D10" i="39"/>
  <c r="F10" i="39" s="1"/>
  <c r="D9" i="39"/>
  <c r="F9" i="39" s="1"/>
  <c r="D8" i="39"/>
  <c r="F8" i="39" s="1"/>
  <c r="D7" i="39"/>
  <c r="F7" i="39" s="1"/>
  <c r="D6" i="39"/>
  <c r="F6" i="39" s="1"/>
  <c r="Q29" i="29"/>
  <c r="Q28" i="29"/>
  <c r="O30" i="29"/>
  <c r="N30" i="29"/>
  <c r="M30" i="29"/>
  <c r="L30" i="29"/>
  <c r="K30" i="29"/>
  <c r="J30" i="29"/>
  <c r="G30" i="29"/>
  <c r="F30" i="29"/>
  <c r="E30" i="29"/>
  <c r="D30" i="29"/>
  <c r="C30" i="29"/>
  <c r="D29" i="39" l="1"/>
  <c r="F29" i="39" s="1"/>
  <c r="B29" i="49" l="1"/>
  <c r="C29" i="49" s="1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C14" i="49"/>
  <c r="C13" i="49"/>
  <c r="C12" i="49"/>
  <c r="C11" i="49"/>
  <c r="C10" i="49"/>
  <c r="C9" i="49"/>
  <c r="C8" i="49"/>
  <c r="C7" i="49"/>
  <c r="C6" i="49"/>
  <c r="B11" i="164" l="1"/>
  <c r="C9" i="125"/>
  <c r="G11" i="54"/>
  <c r="F11" i="54"/>
  <c r="D11" i="54"/>
  <c r="J11" i="54" s="1"/>
  <c r="C11" i="54"/>
  <c r="J10" i="54"/>
  <c r="I10" i="54"/>
  <c r="L10" i="54" s="1"/>
  <c r="M10" i="54" s="1"/>
  <c r="J9" i="54"/>
  <c r="I9" i="54"/>
  <c r="J8" i="54"/>
  <c r="I8" i="54"/>
  <c r="L8" i="54" s="1"/>
  <c r="M8" i="54" s="1"/>
  <c r="J7" i="54"/>
  <c r="I7" i="54"/>
  <c r="L7" i="54" s="1"/>
  <c r="M7" i="54" s="1"/>
  <c r="J6" i="54"/>
  <c r="I6" i="54"/>
  <c r="L6" i="54" s="1"/>
  <c r="M6" i="54" s="1"/>
  <c r="G11" i="163"/>
  <c r="F11" i="163"/>
  <c r="D11" i="163"/>
  <c r="C11" i="163"/>
  <c r="I11" i="163" s="1"/>
  <c r="J10" i="163"/>
  <c r="I10" i="163"/>
  <c r="L10" i="163" s="1"/>
  <c r="M10" i="163" s="1"/>
  <c r="J9" i="163"/>
  <c r="I9" i="163"/>
  <c r="L9" i="163" s="1"/>
  <c r="M9" i="163" s="1"/>
  <c r="J8" i="163"/>
  <c r="I8" i="163"/>
  <c r="L8" i="163" s="1"/>
  <c r="M8" i="163" s="1"/>
  <c r="J7" i="163"/>
  <c r="I7" i="163"/>
  <c r="L7" i="163" s="1"/>
  <c r="M7" i="163" s="1"/>
  <c r="J6" i="163"/>
  <c r="I6" i="163"/>
  <c r="L6" i="163" s="1"/>
  <c r="M6" i="163" s="1"/>
  <c r="G11" i="50"/>
  <c r="F11" i="50"/>
  <c r="D11" i="50"/>
  <c r="J11" i="50" s="1"/>
  <c r="C11" i="50"/>
  <c r="J10" i="50"/>
  <c r="I10" i="50"/>
  <c r="L10" i="50" s="1"/>
  <c r="M10" i="50" s="1"/>
  <c r="J9" i="50"/>
  <c r="I9" i="50"/>
  <c r="L9" i="50" s="1"/>
  <c r="M9" i="50" s="1"/>
  <c r="J8" i="50"/>
  <c r="I8" i="50"/>
  <c r="L8" i="50" s="1"/>
  <c r="M8" i="50" s="1"/>
  <c r="J7" i="50"/>
  <c r="I7" i="50"/>
  <c r="L7" i="50" s="1"/>
  <c r="M7" i="50" s="1"/>
  <c r="J6" i="50"/>
  <c r="I6" i="50"/>
  <c r="L6" i="50" s="1"/>
  <c r="M6" i="50" s="1"/>
  <c r="B13" i="40"/>
  <c r="C13" i="40" s="1"/>
  <c r="C12" i="40"/>
  <c r="C11" i="40"/>
  <c r="C10" i="40"/>
  <c r="C9" i="40"/>
  <c r="C7" i="40"/>
  <c r="C6" i="40"/>
  <c r="C8" i="40"/>
  <c r="C5" i="40"/>
  <c r="C4" i="40"/>
  <c r="G11" i="38"/>
  <c r="F11" i="38"/>
  <c r="D11" i="38"/>
  <c r="J11" i="38" s="1"/>
  <c r="C11" i="38"/>
  <c r="J10" i="38"/>
  <c r="I10" i="38"/>
  <c r="L10" i="38" s="1"/>
  <c r="M10" i="38" s="1"/>
  <c r="J9" i="38"/>
  <c r="I9" i="38"/>
  <c r="L9" i="38" s="1"/>
  <c r="M9" i="38" s="1"/>
  <c r="J8" i="38"/>
  <c r="I8" i="38"/>
  <c r="L8" i="38" s="1"/>
  <c r="M8" i="38" s="1"/>
  <c r="J7" i="38"/>
  <c r="I7" i="38"/>
  <c r="L7" i="38" s="1"/>
  <c r="M7" i="38" s="1"/>
  <c r="J6" i="38"/>
  <c r="I6" i="38"/>
  <c r="L6" i="38" s="1"/>
  <c r="M6" i="38" s="1"/>
  <c r="C28" i="56"/>
  <c r="B28" i="56"/>
  <c r="D28" i="56" s="1"/>
  <c r="E28" i="56" s="1"/>
  <c r="L11" i="163" l="1"/>
  <c r="M11" i="163" s="1"/>
  <c r="J11" i="163"/>
  <c r="I11" i="38"/>
  <c r="L11" i="38" s="1"/>
  <c r="M11" i="38" s="1"/>
  <c r="L9" i="54"/>
  <c r="M9" i="54" s="1"/>
  <c r="I11" i="54"/>
  <c r="L11" i="54" s="1"/>
  <c r="M11" i="54" s="1"/>
  <c r="I11" i="50"/>
  <c r="L11" i="50" s="1"/>
  <c r="M11" i="50" s="1"/>
  <c r="Q20" i="29" l="1"/>
  <c r="Q23" i="29"/>
  <c r="Q9" i="29"/>
  <c r="Q16" i="29"/>
  <c r="Q12" i="29"/>
  <c r="Q22" i="29"/>
  <c r="Q17" i="29"/>
  <c r="Q11" i="29"/>
  <c r="Q19" i="29"/>
  <c r="Q25" i="29"/>
  <c r="Q26" i="29"/>
  <c r="Q21" i="29"/>
  <c r="Q18" i="29"/>
  <c r="Q15" i="29"/>
  <c r="Q14" i="29"/>
  <c r="Q8" i="29"/>
  <c r="Q13" i="29"/>
  <c r="Q7" i="29"/>
  <c r="Q24" i="29"/>
  <c r="Q10" i="29"/>
  <c r="Q27" i="29"/>
  <c r="H30" i="29" l="1"/>
  <c r="Q30" i="29" s="1"/>
</calcChain>
</file>

<file path=xl/sharedStrings.xml><?xml version="1.0" encoding="utf-8"?>
<sst xmlns="http://schemas.openxmlformats.org/spreadsheetml/2006/main" count="1033" uniqueCount="383">
  <si>
    <t>Comune</t>
  </si>
  <si>
    <t>Associazione di Comuni</t>
  </si>
  <si>
    <t>Azienda Sanitaria Locale (A.S.L)</t>
  </si>
  <si>
    <t>Sds/Zona</t>
  </si>
  <si>
    <t>Altro</t>
  </si>
  <si>
    <t>Totale</t>
  </si>
  <si>
    <t>Ente</t>
  </si>
  <si>
    <t>Comunale</t>
  </si>
  <si>
    <t>Zonale</t>
  </si>
  <si>
    <t>N</t>
  </si>
  <si>
    <t>%</t>
  </si>
  <si>
    <t>N centri</t>
  </si>
  <si>
    <t>Tipologia di affidamento</t>
  </si>
  <si>
    <t>Versilia</t>
  </si>
  <si>
    <t>Aretina</t>
  </si>
  <si>
    <t>Valdarno Inferiore</t>
  </si>
  <si>
    <t>Firenze</t>
  </si>
  <si>
    <t>Pratese</t>
  </si>
  <si>
    <t>Valdinievole</t>
  </si>
  <si>
    <t>Valdera</t>
  </si>
  <si>
    <t>Pisana</t>
  </si>
  <si>
    <t>Mugello</t>
  </si>
  <si>
    <t>Senese</t>
  </si>
  <si>
    <t>Livornese</t>
  </si>
  <si>
    <t>Apuane</t>
  </si>
  <si>
    <t>Pistoiese</t>
  </si>
  <si>
    <t>Totale affidamenti eterofamiliari</t>
  </si>
  <si>
    <t>Totale affidamenti intrafamiliari</t>
  </si>
  <si>
    <t>Zona socio sanitaria</t>
  </si>
  <si>
    <t>Affidamento eterofamiliare Part time</t>
  </si>
  <si>
    <t>Affidamento eterofamiliare Full time</t>
  </si>
  <si>
    <t>Affidamento intrafamiliare Part time</t>
  </si>
  <si>
    <t>Affidamento intrafamiliare Full time</t>
  </si>
  <si>
    <t>Valori percentuali</t>
  </si>
  <si>
    <t>Valori assoluti</t>
  </si>
  <si>
    <t>Piana di Lucca</t>
  </si>
  <si>
    <t>Empolese</t>
  </si>
  <si>
    <t>Bambini e adolescenti ITALIANI</t>
  </si>
  <si>
    <t>Bambini e adolescenti STRANIERI</t>
  </si>
  <si>
    <t>0-2</t>
  </si>
  <si>
    <t>3-5</t>
  </si>
  <si>
    <t>6-10</t>
  </si>
  <si>
    <t>11-14</t>
  </si>
  <si>
    <t>15-17</t>
  </si>
  <si>
    <t>TOT</t>
  </si>
  <si>
    <t>Totale Regione</t>
  </si>
  <si>
    <t>Classi di età</t>
  </si>
  <si>
    <t>M</t>
  </si>
  <si>
    <t>F</t>
  </si>
  <si>
    <t>Italiani</t>
  </si>
  <si>
    <t>Stranieri</t>
  </si>
  <si>
    <t>Totale complessivo</t>
  </si>
  <si>
    <t>0-2 anni</t>
  </si>
  <si>
    <t>3-5 anni</t>
  </si>
  <si>
    <t>6-10 anni</t>
  </si>
  <si>
    <t>11-14 anni</t>
  </si>
  <si>
    <t>15-17 anni</t>
  </si>
  <si>
    <t>% stranieri</t>
  </si>
  <si>
    <t>Zona Socio Sanitaria</t>
  </si>
  <si>
    <t>N bambini e adolescenti</t>
  </si>
  <si>
    <t>Motivazioni</t>
  </si>
  <si>
    <t>Soggetto titolare</t>
  </si>
  <si>
    <t>Ente gestore</t>
  </si>
  <si>
    <t>Territorio</t>
  </si>
  <si>
    <t>% (su tot)</t>
  </si>
  <si>
    <t>Totale italiani</t>
  </si>
  <si>
    <t>Totale stranieri</t>
  </si>
  <si>
    <t>% sul tot</t>
  </si>
  <si>
    <t>Totale Italiani</t>
  </si>
  <si>
    <t>Totale per Zona</t>
  </si>
  <si>
    <t>Non indicato</t>
  </si>
  <si>
    <t>Part time</t>
  </si>
  <si>
    <t>Full time</t>
  </si>
  <si>
    <t>Zone socio sanitarie</t>
  </si>
  <si>
    <t>Affidamenti omoculturali</t>
  </si>
  <si>
    <t>Etero familiari</t>
  </si>
  <si>
    <t>Intra familiari</t>
  </si>
  <si>
    <t>Affidamenti terminati nell'anno</t>
  </si>
  <si>
    <t>Oltre 4 anni</t>
  </si>
  <si>
    <t>Fino a 1 anno</t>
  </si>
  <si>
    <t>Sopra 1 anno fino a 2</t>
  </si>
  <si>
    <t>Sopra i 2 anni fino a 4</t>
  </si>
  <si>
    <t>Durata affidamento</t>
  </si>
  <si>
    <t>N coppie</t>
  </si>
  <si>
    <t>N singoli</t>
  </si>
  <si>
    <t>Con altri minorenni in affidamento</t>
  </si>
  <si>
    <t>Con affidamento familiare in corso</t>
  </si>
  <si>
    <t>In abbinamento</t>
  </si>
  <si>
    <t>In attesa di abbinamento</t>
  </si>
  <si>
    <t>Totale coppie in banca dati</t>
  </si>
  <si>
    <t>Tipologia di nucleo familiare</t>
  </si>
  <si>
    <t>Totale nuclei con figli già presenti</t>
  </si>
  <si>
    <t>Totale iscritti in banca dati</t>
  </si>
  <si>
    <t>Tot nuclei</t>
  </si>
  <si>
    <t>% su tot regionale</t>
  </si>
  <si>
    <t>Totale regionale</t>
  </si>
  <si>
    <t>Colloqui  per proposte di abbinamento</t>
  </si>
  <si>
    <t>Colloqui di supporto a famiglia affidataria</t>
  </si>
  <si>
    <t>Incontri di gruppo per sostegno affidatari</t>
  </si>
  <si>
    <t>Colloqui con esito positivo abbinamento</t>
  </si>
  <si>
    <t>Incontri di supervisione operatori del Centro Affido</t>
  </si>
  <si>
    <t>Attività</t>
  </si>
  <si>
    <t>Totale risposte</t>
  </si>
  <si>
    <t>Totale bambini affidati</t>
  </si>
  <si>
    <t>Indice delle tavole</t>
  </si>
  <si>
    <t>1.  Informazioni sul Centro Affido e le sue funzioni</t>
  </si>
  <si>
    <t>1.1 Informazioni generali</t>
  </si>
  <si>
    <t>2. Informazioni sull’utenza del Centro Affido</t>
  </si>
  <si>
    <t>Tavola 1.1.1 Natura giuridica dell'ente titolare del servizio</t>
  </si>
  <si>
    <t>Tavola 1.1.2  Ambito territoriale di riferimento del Centro Affido</t>
  </si>
  <si>
    <t>2.5 Banca dati dell'affidamento familiare</t>
  </si>
  <si>
    <t xml:space="preserve">                     Incidenza in ogni Zona dei bambini e adolescenti con cittadinanza straniera.</t>
  </si>
  <si>
    <t>Totale richieste (N. bambini e adolescenti)</t>
  </si>
  <si>
    <t xml:space="preserve">                     Valore percentuale per singole Zone socio sanitarie. </t>
  </si>
  <si>
    <t>Risposte specificate per "Altro"</t>
  </si>
  <si>
    <t xml:space="preserve">                      Specificazioni della risposta "Altro"</t>
  </si>
  <si>
    <t>Totale affidi omoculturali</t>
  </si>
  <si>
    <t>Bassa Val di Cecina</t>
  </si>
  <si>
    <t>Val di Cornia</t>
  </si>
  <si>
    <t>Alta Val di Cecina</t>
  </si>
  <si>
    <t>% Avvio</t>
  </si>
  <si>
    <t>In attesa</t>
  </si>
  <si>
    <t>% Attesa</t>
  </si>
  <si>
    <t>% Cambio progetto</t>
  </si>
  <si>
    <t>% Altro</t>
  </si>
  <si>
    <t>Richieste totali</t>
  </si>
  <si>
    <t>Totale affidi terminati</t>
  </si>
  <si>
    <t>Totale rientri in famiglia</t>
  </si>
  <si>
    <t>% di rientro in famiglia</t>
  </si>
  <si>
    <t>Alta Val d'Elsa</t>
  </si>
  <si>
    <t>Affidamenti                 oltre 48 mesi</t>
  </si>
  <si>
    <t xml:space="preserve">                     Valori assoluti per classi di età, genere e cittadinanza. Distribuzione percentuale per età.</t>
  </si>
  <si>
    <t xml:space="preserve">                    Valori assoluti e percentuali per Zona socio sanitaria.</t>
  </si>
  <si>
    <t xml:space="preserve">                     Valori assoluti e percentuali per cittadinanza e per totale bambini e adolescenti.</t>
  </si>
  <si>
    <t>% affidi omoculturali</t>
  </si>
  <si>
    <t>% per singola Zona</t>
  </si>
  <si>
    <t>N centri affido</t>
  </si>
  <si>
    <t>Affidamento etero familiare</t>
  </si>
  <si>
    <t>Affidamento intra familiare</t>
  </si>
  <si>
    <t xml:space="preserve">                       Valori assoluti e percentuali.</t>
  </si>
  <si>
    <t>Totale affidamenti</t>
  </si>
  <si>
    <t xml:space="preserve">                       Incidenza percentuale sul totale per ogni Zona</t>
  </si>
  <si>
    <t>% affidamenti ETEROfamiliari                 su totale affidamenti</t>
  </si>
  <si>
    <t>% affidamenti INTRAfamiliari                       su totale affidamenti</t>
  </si>
  <si>
    <t xml:space="preserve">Tavola 2.5.1  Numero di coppie e singoli iscritti nella banca dati affidamento familiare. </t>
  </si>
  <si>
    <t>Nuclei cancellati</t>
  </si>
  <si>
    <t>Totale             nuclei iscritti</t>
  </si>
  <si>
    <t>% cancellati                    (su tot Zona)</t>
  </si>
  <si>
    <t>Consulenze su progetti richiesti dal Servizio sociale</t>
  </si>
  <si>
    <t xml:space="preserve">                     Dato regionale</t>
  </si>
  <si>
    <t xml:space="preserve">RILEVAZIONE SULLE ATTIVITA’ DEI CENTRI PER L'AFFIDO IN TOSCANA </t>
  </si>
  <si>
    <t>Totale stranieri in affidamento</t>
  </si>
  <si>
    <t>2.1 Richieste di affidamento familiare pervenute al Centro Affido dal Servizio territoriale</t>
  </si>
  <si>
    <t xml:space="preserve">                     Confronto con il numero totale di bambini e adolescenti stranieri in affido seguiti da ogni Centro Affido.</t>
  </si>
  <si>
    <t>Totale richieste</t>
  </si>
  <si>
    <t xml:space="preserve">Tavola 2.1.7  Esiti delle richieste di affidamento familiare. Valori % sul totale delle richieste di affidamento per Zona socio-sanitaria. </t>
  </si>
  <si>
    <t xml:space="preserve">Tavola 2.4.7  Affidamenti familiari seguiti dai Centri Affido in corso da più di 4 anni. </t>
  </si>
  <si>
    <t>Richieste di affidamento familiare pervenute ai Centri Affido</t>
  </si>
  <si>
    <t>Affidamenti realizzati nell'anno dai Centri Affido</t>
  </si>
  <si>
    <t>Affidamenti a fine anno seguiti dai Centri Affido</t>
  </si>
  <si>
    <t>Richieste pervenute</t>
  </si>
  <si>
    <t>v. assoluto</t>
  </si>
  <si>
    <t>Richieste pervenute al Centro Affido</t>
  </si>
  <si>
    <t>% bambini in affido                 da oltre 4 anni</t>
  </si>
  <si>
    <t>Colloqui di supporto con bambini / ragazzi in affido</t>
  </si>
  <si>
    <t>Iniziative di promozione</t>
  </si>
  <si>
    <t>Colloqui di indagine psico sociale</t>
  </si>
  <si>
    <t>Colloqui di infor-mazione</t>
  </si>
  <si>
    <t>Incontri di for-mazione</t>
  </si>
  <si>
    <t>ANNO 2014</t>
  </si>
  <si>
    <t>Fiorentina Nord Ovest</t>
  </si>
  <si>
    <t>Fiorentina Sud Est</t>
  </si>
  <si>
    <t>Grossetana</t>
  </si>
  <si>
    <t>Valdichiana Aretina</t>
  </si>
  <si>
    <t>Consorzio di Comuni</t>
  </si>
  <si>
    <t>Fondazione di Partecipazione</t>
  </si>
  <si>
    <t>Comune capofila del Servizio in collaborazione con ASL</t>
  </si>
  <si>
    <t>Provincia</t>
  </si>
  <si>
    <t>Arezzo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</si>
  <si>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</si>
  <si>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</si>
  <si>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</si>
  <si>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</si>
  <si>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</si>
  <si>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</si>
  <si>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</si>
  <si>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</si>
  <si>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Sovrazonale</t>
  </si>
  <si>
    <t xml:space="preserve">                     Anno 2014</t>
  </si>
  <si>
    <t>N bambini adolescenti</t>
  </si>
  <si>
    <t xml:space="preserve">Affidamento familiare avviato    </t>
  </si>
  <si>
    <t xml:space="preserve">Affidamento familiare in attesa di avvio   </t>
  </si>
  <si>
    <t xml:space="preserve">Cambio progetto perché il bambino è inserito in comunità    </t>
  </si>
  <si>
    <t xml:space="preserve">Cambio progetto perché il bambino rimane in famiglia </t>
  </si>
  <si>
    <t xml:space="preserve">Cambio progetto perché il bambino rimane nel contesto di accoglienza in cui già vive  </t>
  </si>
  <si>
    <t>Totale richieste pervenute</t>
  </si>
  <si>
    <t>Numero bambini e adolescenti</t>
  </si>
  <si>
    <t>Non indicato (risposta mancante)</t>
  </si>
  <si>
    <t>Durata</t>
  </si>
  <si>
    <t>[Meno di 3 mesi]</t>
  </si>
  <si>
    <t xml:space="preserve">[Da 3 a 6 mesi] </t>
  </si>
  <si>
    <t>[Da 7a 12 mesi]</t>
  </si>
  <si>
    <t xml:space="preserve">[Da 13 a 24 mesi] </t>
  </si>
  <si>
    <t>[Da 25 a 36 mesi]</t>
  </si>
  <si>
    <t xml:space="preserve">[Da 37 a 48 mesi] </t>
  </si>
  <si>
    <t xml:space="preserve">[Da oltre 48 mesi] </t>
  </si>
  <si>
    <t>non indicato</t>
  </si>
  <si>
    <t>Residenza</t>
  </si>
  <si>
    <t>[Stesso comune del Centro Affido</t>
  </si>
  <si>
    <t xml:space="preserve">[Altro comune in Toscana] </t>
  </si>
  <si>
    <t>[Altro comune nella stessa zona socio-sanitaria/SdS]</t>
  </si>
  <si>
    <t xml:space="preserve">[Altra regione] </t>
  </si>
  <si>
    <t>N bambini</t>
  </si>
  <si>
    <t>disabilità fisica</t>
  </si>
  <si>
    <t xml:space="preserve">disabilità psichica </t>
  </si>
  <si>
    <t>disabilità sensoriale</t>
  </si>
  <si>
    <t>con disabilità plurima</t>
  </si>
  <si>
    <t>non specificato</t>
  </si>
  <si>
    <t>Numero nuclei familiari</t>
  </si>
  <si>
    <t xml:space="preserve">                   </t>
  </si>
  <si>
    <t>colloqui di informazione effettuati</t>
  </si>
  <si>
    <t xml:space="preserve">incontri di formazione  effettuati </t>
  </si>
  <si>
    <t xml:space="preserve">                      Valori assoluti per singole Zone socio sanitarie, per classi di età e cittadinanza.  Anno 2014</t>
  </si>
  <si>
    <t xml:space="preserve">                     Dati 2014</t>
  </si>
  <si>
    <t>2.2 Bambini e adolescenti per i quali i Centri Affido hanno curato l'affidamento nel corso del 2014</t>
  </si>
  <si>
    <t xml:space="preserve">Val di Cornia            </t>
  </si>
  <si>
    <t xml:space="preserve">Alta Val d'Elsa          </t>
  </si>
  <si>
    <t xml:space="preserve">Aretina                  </t>
  </si>
  <si>
    <t xml:space="preserve">Alta Val di Cecina       </t>
  </si>
  <si>
    <t xml:space="preserve">Fiorentina Nord Ovest    </t>
  </si>
  <si>
    <t xml:space="preserve">Fiorentina Sud Est       </t>
  </si>
  <si>
    <t xml:space="preserve">Firenze                  </t>
  </si>
  <si>
    <t xml:space="preserve">Livornese                </t>
  </si>
  <si>
    <t xml:space="preserve">Piana di Lucca           </t>
  </si>
  <si>
    <t xml:space="preserve">Pisana                   </t>
  </si>
  <si>
    <t xml:space="preserve">Pistoiese                </t>
  </si>
  <si>
    <t xml:space="preserve">Pratese                  </t>
  </si>
  <si>
    <t xml:space="preserve">Apuane                   </t>
  </si>
  <si>
    <t xml:space="preserve">Valdarno Inferiore       </t>
  </si>
  <si>
    <t xml:space="preserve">Valdera                  </t>
  </si>
  <si>
    <t xml:space="preserve">Valdichiana Aretina      </t>
  </si>
  <si>
    <t xml:space="preserve">Valdinievole             </t>
  </si>
  <si>
    <t xml:space="preserve">Mugello                  </t>
  </si>
  <si>
    <t xml:space="preserve">Versilia                 </t>
  </si>
  <si>
    <t xml:space="preserve">Senese                   </t>
  </si>
  <si>
    <t xml:space="preserve">Bassa Val di Cecina      </t>
  </si>
  <si>
    <t xml:space="preserve">Empolese                 </t>
  </si>
  <si>
    <t xml:space="preserve">Grossetana               </t>
  </si>
  <si>
    <t xml:space="preserve">                                                                                                                                                                                                               </t>
  </si>
  <si>
    <t xml:space="preserve">Affidamento a rischio giuridico o richiesta da servizio fuori zona                                                                                                                                             </t>
  </si>
  <si>
    <t>Affidi avviati*</t>
  </si>
  <si>
    <t>Cambio progetto**</t>
  </si>
  <si>
    <t>Altro***</t>
  </si>
  <si>
    <t>** Altro: comprende altro e informazione non disponibile</t>
  </si>
  <si>
    <t>* Avviato: comprende affido avviato, affido in emergenza e affido seguito dai servizi sociali</t>
  </si>
  <si>
    <t>** Cambio progetto: il bambino viene messo in comunità, oppure resta in famiglia o nella forma di accoglienza in cui si trovava</t>
  </si>
  <si>
    <t>Totali</t>
  </si>
  <si>
    <t>Totali riga (%)</t>
  </si>
  <si>
    <t>Numero di bambini e adolescenti</t>
  </si>
  <si>
    <t>Zona socio-sanitaria</t>
  </si>
  <si>
    <t>Motivazione principale</t>
  </si>
  <si>
    <t>2.3 Bambini e adolescenti per i quali è terminato l'affidamento familiare nel corso del 2014</t>
  </si>
  <si>
    <t>% sul totale stranieri</t>
  </si>
  <si>
    <t>% (su tot risposte date)</t>
  </si>
  <si>
    <t>Totale affidi                                      al 31/12/14</t>
  </si>
  <si>
    <t xml:space="preserve">                     Valore percentuale su totale di affidi al 31/12/14, per Zona socio sanitaria.</t>
  </si>
  <si>
    <t>Totale complessivo affidamenti</t>
  </si>
  <si>
    <t xml:space="preserve">                       dei bambini  e adolescenti. Anno 2014</t>
  </si>
  <si>
    <t>Affidi realizzati nel 2014</t>
  </si>
  <si>
    <t xml:space="preserve">                       adolescenti stranieri affidati nell'anno e ancora in affido al 31/12/14</t>
  </si>
  <si>
    <t>Affidi al 31/12/14</t>
  </si>
  <si>
    <t>% stranieri su tot regionale stranieri</t>
  </si>
  <si>
    <t>% stranieri su tot zona</t>
  </si>
  <si>
    <t xml:space="preserve">                     Dati per Zona socio sanitaria al 31/12/14</t>
  </si>
  <si>
    <t>Richieste attivazione affido Servizi</t>
  </si>
  <si>
    <t>% stranieri nella zona</t>
  </si>
  <si>
    <t>1.1 Gestione del Centro Affido</t>
  </si>
  <si>
    <t>1.2 Le attività del Centro Affido nell'anno 2014</t>
  </si>
  <si>
    <t xml:space="preserve">Esito negativo                                                                                                                                                                                                 </t>
  </si>
  <si>
    <t xml:space="preserve">Caratteristiche personali bambini e carenze di risorse umane                                                             </t>
  </si>
  <si>
    <t xml:space="preserve">Sospeso in attesa di cambio di residenza    </t>
  </si>
  <si>
    <t xml:space="preserve">Trasferimento                                                                                                                                                                                                 </t>
  </si>
  <si>
    <t xml:space="preserve">Nessuna famiglia disponibile a prendere due fratelli                                                                                                                                             </t>
  </si>
  <si>
    <t xml:space="preserve">Invio ad altri centri affidi                                                                                                                                                                                      </t>
  </si>
  <si>
    <t>Non specificato</t>
  </si>
  <si>
    <t>Elevata età dei bambini segnalati (nessuna famiglia disponibile)</t>
  </si>
  <si>
    <t xml:space="preserve">Attivati da altri Centri Affidi                                                                                                                              </t>
  </si>
  <si>
    <t xml:space="preserve">Nucleo affidatario individuato direttamente dal servizio territoriale dopo la richiesta   </t>
  </si>
  <si>
    <t xml:space="preserve">Affidamento in situazioni di emergenza   </t>
  </si>
  <si>
    <t xml:space="preserve">Informazione non disponibile  </t>
  </si>
  <si>
    <t xml:space="preserve">Tavola 1.2.2  Attività specifiche realizzate dai Centri Affido nel corso dell'anno 2014. </t>
  </si>
  <si>
    <t>Tavola 2.1.1 Richieste complessive di affidamento familiare ricevute dai Centri Affido nella Regione, per classi di età e genere.</t>
  </si>
  <si>
    <t>Tavola 2.1.2  Richieste di affidamento familiare pervenute ai Centri Affido dai Servizi territoriali.</t>
  </si>
  <si>
    <t>Tavola 2.1.3. Richieste di affidamento familiare ai Centri Affido.</t>
  </si>
  <si>
    <t>Tavola 2.1.4  Richieste di affidamento familiare ai Centri Affido, anno 2014.</t>
  </si>
  <si>
    <t>Tavola 2.1.5 Esito delle richieste di affidamento familiare ricevute dal Centro Affido.</t>
  </si>
  <si>
    <t>Esito</t>
  </si>
  <si>
    <t>Tavola 2.2.1  Bambini e adolescenti per i quali i Centri Affido hanno curato l'affidamento nel corso del 2014.</t>
  </si>
  <si>
    <t>Tavola 2.3.2  Affidi terminati nel corso del 2014, per Zona e cittadinanza.</t>
  </si>
  <si>
    <t>Tavola 2.3.1  Bambini e adolescenti per i quali è terminato l'affidamento nel corso del 2014.</t>
  </si>
  <si>
    <t>Tavola 2.4.1  Bambini e adolescenti in affidamento al 31/12/2014</t>
  </si>
  <si>
    <t xml:space="preserve">Tavola 2.4.3a  Incidenza dei bambini e adolescenti stranieri sul totale per Zona degli affidamenti </t>
  </si>
  <si>
    <t>Tavola 2.4.4  Durata dell'affidamento familiare dei bambini e adolescenti in affidamento al 31.12.2014, seguiti dai Centri affido</t>
  </si>
  <si>
    <t>Tavola 2.4.5  Residenza dei bambini in affidamento al 31.12.2014</t>
  </si>
  <si>
    <t>Tavola 2.4.6  Bambini con disabilità e altre certificazioni (Certificazione NPI, Certificazione L. 104, Invalidità civile)</t>
  </si>
  <si>
    <t>2. Informazioni sull’utenza del Centro Affido anno 2014</t>
  </si>
  <si>
    <t>2.2 Bambini e adolescenti per i quali i Centri Affido hanno curato l'affidamento nell'anno</t>
  </si>
  <si>
    <t>2.3 Bambini e adolescenti per i quali è terminato l'affidamento familiare nell'anno</t>
  </si>
  <si>
    <t>2.4 Bambini e adolescenti in affidamento familiare al 31.12.2014, seguiti dai Centri Affido</t>
  </si>
  <si>
    <t xml:space="preserve">                     Stato dell'iter di affidamento. Dato regionale al 31/12/2014</t>
  </si>
  <si>
    <t xml:space="preserve">Tavola 1.1.4  Ente a cui è affidata la gestione del Centro Affido </t>
  </si>
  <si>
    <t>Tavola 1.1.3  Numero di centri affido per provincia. Anno 2014</t>
  </si>
  <si>
    <t>* appalto a soggetto privato (2); gestione mista Sds e cooperativa (1)</t>
  </si>
  <si>
    <t>Soggetto diverso dal titolare*</t>
  </si>
  <si>
    <t>Tavola 1.2.1  Attività specifiche realizzate nel corso dell'anno 2014. Dato per Zona socio sanitaria</t>
  </si>
  <si>
    <t>colloqui  per proposte di abbinamento</t>
  </si>
  <si>
    <t>percorsi di conoscenza/indagine psicosociale</t>
  </si>
  <si>
    <t>consulenze di supporto al Servizio Sociale nella formulazione dei progetti di affido</t>
  </si>
  <si>
    <t>richieste di attivazione di affido ricevute dai Servizi territoriali</t>
  </si>
  <si>
    <t xml:space="preserve">                           di cui con esito positivo</t>
  </si>
  <si>
    <t>iniziative di promozione/sensibilizzazione realizzate</t>
  </si>
  <si>
    <t>colloqui di supporto con famiglia affidataria</t>
  </si>
  <si>
    <t>colloqui di supporto con bambini/ragazzi in affidamento familiare</t>
  </si>
  <si>
    <t xml:space="preserve">incontri di gruppo per sostegno famiglie affidatarie </t>
  </si>
  <si>
    <t>incontri di supervisione per gli operatori del Centro Affido</t>
  </si>
  <si>
    <t>Tavola 2.1.6 . Esito delle richieste di affidamento familiare ricevute dal Centro Affido nel corso del 2014.</t>
  </si>
  <si>
    <t>Rientro famiglia di origine</t>
  </si>
  <si>
    <t>Collocamento in affidamento familiare preadottivo</t>
  </si>
  <si>
    <t>Collocamento in altra famiglia affidataria</t>
  </si>
  <si>
    <t>Raggiungimento di una vita autonoma</t>
  </si>
  <si>
    <t>Trasferimento in servizio residenziale</t>
  </si>
  <si>
    <t xml:space="preserve">                      al 31/12/14 seguiti dai Centri Affido. Dati per Zona socio sanitaria.</t>
  </si>
  <si>
    <t>Bambini e adolescenti in affidamento al 31/12/14</t>
  </si>
  <si>
    <t xml:space="preserve">                     Dati al 31/12/2014</t>
  </si>
  <si>
    <t>Tavola 2.1.1.2  Richieste complessive di affidamento familiare ricevute dai Centri Affido nella Regione, per classi di età e genere.</t>
  </si>
  <si>
    <t>Tavola 2.1.1.3  Richieste complessive di affidamento familiare ricevute dai Centri Affido nella Regione.</t>
  </si>
  <si>
    <t xml:space="preserve">                        Distribuzione percentuale nel genere, per classi di età.  Anno 2014</t>
  </si>
  <si>
    <t xml:space="preserve">Numero di bambini e adolescenti </t>
  </si>
  <si>
    <t>Cittadinanza</t>
  </si>
  <si>
    <t>Tavola 2.2.2  Composizione per cittadinanza e genere degli affidi seguiti nel corso del 2014.</t>
  </si>
  <si>
    <t>% affidi terminati</t>
  </si>
  <si>
    <t>Tavola 2.3.3  Motivazione principale che ha portato alla conclusione dell'affidamento familiare nel 2014.</t>
  </si>
  <si>
    <t xml:space="preserve">Tavola 2.3.4 Affidamenti familiari terminati nel corso del 2014 e tasso di rientro nella famiglia di origine. </t>
  </si>
  <si>
    <t>Raggiungimento 18 anni</t>
  </si>
  <si>
    <t>Tavola 2.4.9  Distribuzione degli affidi a tempo pieno e parziale seguiti dai centri per l'affido, secondo la tipologia intra/etero familiare.</t>
  </si>
  <si>
    <t>Tavola 2.4.8  Bambini e adolescenti secondo l'affidamento a tempo parziale o pieno</t>
  </si>
  <si>
    <t xml:space="preserve">Tavola 2.4.2  Bambini e adolescenti in affidamento familiare al 31/12/2014 secondo i dati dei Centri Affido. </t>
  </si>
  <si>
    <t>italiani</t>
  </si>
  <si>
    <t>stranieri</t>
  </si>
  <si>
    <t>totale per Zona</t>
  </si>
  <si>
    <t>Iscritti in banca dati</t>
  </si>
  <si>
    <t xml:space="preserve">Tavola 2.5.2  Coppie e singoli disponibili all'affidamento, iscritti in banca dati. </t>
  </si>
  <si>
    <t>Con figli minorenni</t>
  </si>
  <si>
    <t>Insorgenza di problemi di coppia, familiari, personali</t>
  </si>
  <si>
    <t xml:space="preserve">Adozione </t>
  </si>
  <si>
    <t>Motivi associati al carico familiare con altri figli</t>
  </si>
  <si>
    <t>Nascita di un figlio</t>
  </si>
  <si>
    <t>Cambiamento di residenza del nucleo</t>
  </si>
  <si>
    <t>Tot nuclei che hanno chiesto la cancellazione</t>
  </si>
  <si>
    <t xml:space="preserve">                     Totali distinti per cittadinanza. Anno 2014</t>
  </si>
  <si>
    <t xml:space="preserve">                     Totali distinti per genere. Anno 2014</t>
  </si>
  <si>
    <t>Tot italiani</t>
  </si>
  <si>
    <t>Tot stranieri</t>
  </si>
  <si>
    <t xml:space="preserve">                  </t>
  </si>
  <si>
    <t>Tavola 2.2.3  Bambini e adolescenti che sono stati affidati nel 2014.  Valori assoluti per Zona, per classi di età e cittadinanza.</t>
  </si>
  <si>
    <t>% stranieri nella Zona</t>
  </si>
  <si>
    <t>Tavola 2.4.10  Distribuzione degli affidamenti familiari per Zona, secondo la tipologia intra/etero familiare e il tempo parziale o pieno</t>
  </si>
  <si>
    <t>Tavola 2.4.11  Distribuzione degli affidamenti familiari per Zona, secondo la tipologia intra/etero familiare.</t>
  </si>
  <si>
    <t>Tavola 2.4.12  Affidamenti omoculturali per Zona e tipologia etero/intra familiare.</t>
  </si>
  <si>
    <t>Tavola 2.4.13  Affidamenti omoculturali per Zona e tipologia etero/intra familiare.</t>
  </si>
  <si>
    <t>Tavola 2.4.14  Dati regionali di sintesi sul lavoro dei Centri Affido. Anno 2014</t>
  </si>
  <si>
    <t xml:space="preserve">Tavola 2.4.15  Dati regionali di sintesi sul lavoro dei Centri Affido secondo la classe di età </t>
  </si>
  <si>
    <t xml:space="preserve">Tavola 2.4.16  Zone con alta percentuale di richieste di affido per bambini e adolescenti stranieri, e confronto con % di bambini e </t>
  </si>
  <si>
    <t>Tavola 2.5.3  Coppie e singoli iscritti in banca dati con figli nel nucleo familiare</t>
  </si>
  <si>
    <t>Tavola 2.5.4  Nuclei che hanno chiesto la cancellazione dalla banca dati.</t>
  </si>
  <si>
    <t>Tavola 2.5.5 Motivazioni principali che hanno portato alla richiesta di cancellazione dalla banca dati</t>
  </si>
  <si>
    <t xml:space="preserve">Tavola 2.4.3  Bambini e adolescenti in affidamento familiare al 31/12/2014 secondo i dati dei Centri Affido. </t>
  </si>
  <si>
    <t xml:space="preserve">                        Dato per Zona, distinto per cittadinanza.</t>
  </si>
  <si>
    <t>Bambini e adolescenti</t>
  </si>
  <si>
    <t xml:space="preserve">                       Dato per Zona, distinto per cittadinanza e classi di età.</t>
  </si>
  <si>
    <t xml:space="preserve">Tavola 2.4.4a  Durata degli affidamenti familiari. </t>
  </si>
  <si>
    <t xml:space="preserve">                          Valori assoluti e % su totale risposte (750)</t>
  </si>
  <si>
    <t>In affido al 31/12/14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</si>
</sst>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####.0"/>
    <numFmt numFmtId="166" formatCode="####"/>
    <numFmt numFmtId="167" formatCode="0.0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 Bold"/>
    </font>
    <font>
      <b/>
      <sz val="10"/>
      <color indexed="8"/>
      <name val="Arial Bold"/>
    </font>
    <font>
      <sz val="10"/>
      <color indexed="8"/>
      <name val="Arial"/>
      <family val="2"/>
    </font>
    <font>
      <b/>
      <sz val="12"/>
      <color indexed="8"/>
      <name val="Arial Bold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i/>
      <sz val="9"/>
      <color indexed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411">
    <xf numFmtId="0" fontId="0" fillId="0" borderId="0" xfId="0"/>
    <xf numFmtId="0" fontId="0" fillId="0" borderId="0" xfId="0" applyBorder="1"/>
    <xf numFmtId="0" fontId="6" fillId="0" borderId="0" xfId="2" applyBorder="1"/>
    <xf numFmtId="0" fontId="6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wrapText="1"/>
    </xf>
    <xf numFmtId="165" fontId="7" fillId="0" borderId="0" xfId="2" applyNumberFormat="1" applyFont="1" applyBorder="1" applyAlignment="1">
      <alignment horizontal="right" vertical="top"/>
    </xf>
    <xf numFmtId="0" fontId="6" fillId="0" borderId="0" xfId="2" applyBorder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6" fillId="0" borderId="0" xfId="2" applyFont="1" applyBorder="1" applyAlignment="1">
      <alignment horizontal="right" vertical="center"/>
    </xf>
    <xf numFmtId="0" fontId="6" fillId="0" borderId="0" xfId="2" applyBorder="1" applyAlignment="1">
      <alignment horizontal="right" vertic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/>
    <xf numFmtId="0" fontId="11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4" applyFont="1" applyBorder="1" applyAlignment="1">
      <alignment horizontal="left" vertical="top" wrapText="1"/>
    </xf>
    <xf numFmtId="164" fontId="7" fillId="0" borderId="0" xfId="4" applyNumberFormat="1" applyFont="1" applyBorder="1" applyAlignment="1">
      <alignment horizontal="right" vertical="top"/>
    </xf>
    <xf numFmtId="165" fontId="7" fillId="0" borderId="0" xfId="4" applyNumberFormat="1" applyFont="1" applyBorder="1" applyAlignment="1">
      <alignment horizontal="right" vertical="top"/>
    </xf>
    <xf numFmtId="0" fontId="7" fillId="0" borderId="0" xfId="4" applyFont="1" applyBorder="1" applyAlignment="1">
      <alignment horizontal="right" wrapText="1"/>
    </xf>
    <xf numFmtId="0" fontId="1" fillId="0" borderId="0" xfId="0" applyFont="1"/>
    <xf numFmtId="0" fontId="10" fillId="0" borderId="0" xfId="0" applyFont="1" applyAlignment="1">
      <alignment vertical="center"/>
    </xf>
    <xf numFmtId="1" fontId="0" fillId="0" borderId="0" xfId="0" applyNumberFormat="1"/>
    <xf numFmtId="0" fontId="0" fillId="0" borderId="0" xfId="0" applyBorder="1" applyAlignment="1"/>
    <xf numFmtId="0" fontId="10" fillId="0" borderId="0" xfId="0" applyFont="1" applyAlignment="1"/>
    <xf numFmtId="0" fontId="10" fillId="0" borderId="1" xfId="0" applyFont="1" applyBorder="1" applyAlignment="1"/>
    <xf numFmtId="0" fontId="0" fillId="0" borderId="0" xfId="0" applyAlignment="1">
      <alignment vertical="center"/>
    </xf>
    <xf numFmtId="0" fontId="6" fillId="0" borderId="0" xfId="3" applyBorder="1" applyProtection="1"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6" fillId="0" borderId="0" xfId="0" applyFont="1"/>
    <xf numFmtId="10" fontId="0" fillId="0" borderId="0" xfId="0" applyNumberFormat="1"/>
    <xf numFmtId="0" fontId="4" fillId="0" borderId="0" xfId="0" applyFont="1" applyBorder="1" applyAlignment="1">
      <alignment vertical="center"/>
    </xf>
    <xf numFmtId="0" fontId="0" fillId="0" borderId="0" xfId="0" applyFont="1"/>
    <xf numFmtId="1" fontId="13" fillId="0" borderId="0" xfId="0" applyNumberFormat="1" applyFont="1"/>
    <xf numFmtId="0" fontId="17" fillId="0" borderId="0" xfId="0" applyFont="1" applyAlignment="1">
      <alignment horizontal="left" vertical="top"/>
    </xf>
    <xf numFmtId="1" fontId="0" fillId="0" borderId="0" xfId="0" applyNumberFormat="1" applyAlignment="1">
      <alignment horizontal="right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12" fillId="0" borderId="1" xfId="3" applyFont="1" applyBorder="1" applyAlignment="1" applyProtection="1">
      <alignment horizontal="right"/>
      <protection locked="0"/>
    </xf>
    <xf numFmtId="0" fontId="10" fillId="0" borderId="3" xfId="0" applyFont="1" applyBorder="1" applyAlignment="1"/>
    <xf numFmtId="0" fontId="10" fillId="0" borderId="1" xfId="0" applyFont="1" applyBorder="1" applyAlignment="1">
      <alignment horizontal="right" wrapText="1"/>
    </xf>
    <xf numFmtId="0" fontId="0" fillId="0" borderId="0" xfId="0" applyFill="1"/>
    <xf numFmtId="1" fontId="13" fillId="0" borderId="0" xfId="0" applyNumberFormat="1" applyFont="1" applyAlignment="1">
      <alignment horizontal="right"/>
    </xf>
    <xf numFmtId="0" fontId="11" fillId="0" borderId="1" xfId="0" applyFont="1" applyBorder="1"/>
    <xf numFmtId="0" fontId="10" fillId="0" borderId="0" xfId="0" applyFont="1" applyBorder="1" applyAlignment="1">
      <alignment horizontal="right" wrapText="1"/>
    </xf>
    <xf numFmtId="0" fontId="2" fillId="0" borderId="0" xfId="3" applyFont="1" applyProtection="1">
      <protection locked="0"/>
    </xf>
    <xf numFmtId="0" fontId="2" fillId="0" borderId="0" xfId="3" applyFont="1" applyBorder="1" applyProtection="1">
      <protection locked="0"/>
    </xf>
    <xf numFmtId="0" fontId="12" fillId="0" borderId="0" xfId="3" applyFont="1" applyFill="1" applyBorder="1" applyAlignment="1" applyProtection="1">
      <alignment horizontal="right" vertical="top" wrapText="1"/>
      <protection locked="0"/>
    </xf>
    <xf numFmtId="0" fontId="19" fillId="0" borderId="0" xfId="0" applyFont="1" applyBorder="1"/>
    <xf numFmtId="0" fontId="19" fillId="0" borderId="0" xfId="0" applyFont="1" applyFill="1" applyBorder="1"/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18" fillId="0" borderId="0" xfId="0" applyFont="1"/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indent="3"/>
    </xf>
    <xf numFmtId="0" fontId="18" fillId="0" borderId="0" xfId="0" applyFont="1" applyAlignment="1">
      <alignment horizontal="left" vertical="top"/>
    </xf>
    <xf numFmtId="0" fontId="26" fillId="0" borderId="1" xfId="1" applyFont="1" applyBorder="1" applyAlignment="1">
      <alignment vertical="center"/>
    </xf>
    <xf numFmtId="0" fontId="27" fillId="0" borderId="1" xfId="1" applyFont="1" applyBorder="1" applyAlignment="1">
      <alignment horizontal="left" wrapText="1"/>
    </xf>
    <xf numFmtId="164" fontId="27" fillId="0" borderId="1" xfId="1" applyNumberFormat="1" applyFont="1" applyBorder="1" applyAlignment="1">
      <alignment horizontal="right"/>
    </xf>
    <xf numFmtId="0" fontId="2" fillId="0" borderId="3" xfId="1" applyFont="1" applyBorder="1" applyAlignment="1"/>
    <xf numFmtId="0" fontId="25" fillId="0" borderId="3" xfId="1" applyFont="1" applyBorder="1" applyAlignment="1">
      <alignment horizontal="right" wrapText="1"/>
    </xf>
    <xf numFmtId="0" fontId="25" fillId="0" borderId="0" xfId="1" applyFont="1" applyBorder="1" applyAlignment="1">
      <alignment horizontal="left" wrapText="1"/>
    </xf>
    <xf numFmtId="164" fontId="25" fillId="0" borderId="0" xfId="1" applyNumberFormat="1" applyFont="1" applyBorder="1" applyAlignment="1">
      <alignment horizontal="right"/>
    </xf>
    <xf numFmtId="0" fontId="26" fillId="0" borderId="1" xfId="2" applyFont="1" applyBorder="1" applyAlignment="1">
      <alignment vertical="center"/>
    </xf>
    <xf numFmtId="0" fontId="25" fillId="0" borderId="3" xfId="2" applyFont="1" applyBorder="1" applyAlignment="1">
      <alignment horizontal="right" wrapText="1"/>
    </xf>
    <xf numFmtId="0" fontId="2" fillId="0" borderId="3" xfId="2" applyFont="1" applyBorder="1" applyAlignment="1">
      <alignment horizontal="left"/>
    </xf>
    <xf numFmtId="0" fontId="25" fillId="0" borderId="0" xfId="2" applyFont="1" applyBorder="1" applyAlignment="1">
      <alignment horizontal="left" wrapText="1"/>
    </xf>
    <xf numFmtId="0" fontId="25" fillId="0" borderId="0" xfId="2" applyFont="1" applyBorder="1" applyAlignment="1">
      <alignment horizontal="left"/>
    </xf>
    <xf numFmtId="0" fontId="29" fillId="0" borderId="3" xfId="2" applyFont="1" applyBorder="1" applyAlignment="1">
      <alignment horizontal="right" wrapText="1"/>
    </xf>
    <xf numFmtId="0" fontId="27" fillId="0" borderId="1" xfId="2" applyFont="1" applyBorder="1" applyAlignment="1">
      <alignment horizontal="left" wrapText="1"/>
    </xf>
    <xf numFmtId="0" fontId="29" fillId="0" borderId="3" xfId="1" applyFont="1" applyBorder="1" applyAlignment="1">
      <alignment horizontal="right" wrapText="1"/>
    </xf>
    <xf numFmtId="0" fontId="31" fillId="0" borderId="0" xfId="0" applyFont="1"/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1" xfId="0" applyFont="1" applyBorder="1"/>
    <xf numFmtId="0" fontId="31" fillId="0" borderId="3" xfId="0" applyFont="1" applyBorder="1" applyAlignment="1"/>
    <xf numFmtId="0" fontId="31" fillId="0" borderId="0" xfId="0" applyFont="1" applyAlignment="1"/>
    <xf numFmtId="0" fontId="31" fillId="0" borderId="0" xfId="0" applyFont="1" applyBorder="1" applyAlignment="1"/>
    <xf numFmtId="0" fontId="31" fillId="0" borderId="1" xfId="0" applyFont="1" applyBorder="1" applyAlignment="1"/>
    <xf numFmtId="0" fontId="32" fillId="0" borderId="1" xfId="0" applyFont="1" applyBorder="1" applyAlignment="1"/>
    <xf numFmtId="0" fontId="33" fillId="0" borderId="0" xfId="0" applyFont="1"/>
    <xf numFmtId="0" fontId="33" fillId="0" borderId="0" xfId="0" applyFont="1" applyAlignment="1"/>
    <xf numFmtId="0" fontId="24" fillId="0" borderId="0" xfId="2" applyFont="1" applyBorder="1" applyAlignment="1">
      <alignment vertical="center"/>
    </xf>
    <xf numFmtId="0" fontId="21" fillId="0" borderId="0" xfId="0" applyFont="1"/>
    <xf numFmtId="0" fontId="31" fillId="0" borderId="3" xfId="0" applyFont="1" applyBorder="1" applyAlignment="1">
      <alignment horizontal="right"/>
    </xf>
    <xf numFmtId="0" fontId="31" fillId="0" borderId="0" xfId="0" applyFont="1" applyAlignment="1">
      <alignment horizontal="right"/>
    </xf>
    <xf numFmtId="0" fontId="31" fillId="0" borderId="0" xfId="0" applyFont="1" applyBorder="1" applyAlignment="1">
      <alignment horizontal="right"/>
    </xf>
    <xf numFmtId="0" fontId="32" fillId="0" borderId="1" xfId="0" applyFont="1" applyBorder="1" applyAlignment="1">
      <alignment horizontal="right"/>
    </xf>
    <xf numFmtId="0" fontId="31" fillId="0" borderId="3" xfId="0" applyFont="1" applyBorder="1" applyAlignment="1">
      <alignment horizontal="right" wrapText="1"/>
    </xf>
    <xf numFmtId="0" fontId="23" fillId="0" borderId="1" xfId="1" applyFont="1" applyBorder="1" applyAlignment="1">
      <alignment horizontal="left"/>
    </xf>
    <xf numFmtId="0" fontId="26" fillId="0" borderId="0" xfId="1" applyFont="1" applyBorder="1" applyAlignment="1">
      <alignment vertical="center"/>
    </xf>
    <xf numFmtId="0" fontId="31" fillId="0" borderId="0" xfId="0" applyFont="1" applyFill="1" applyAlignment="1"/>
    <xf numFmtId="0" fontId="31" fillId="0" borderId="1" xfId="0" applyFont="1" applyFill="1" applyBorder="1" applyAlignment="1"/>
    <xf numFmtId="0" fontId="14" fillId="0" borderId="3" xfId="0" applyFont="1" applyBorder="1" applyAlignment="1">
      <alignment horizontal="right"/>
    </xf>
    <xf numFmtId="1" fontId="14" fillId="0" borderId="0" xfId="0" applyNumberFormat="1" applyFont="1" applyAlignment="1"/>
    <xf numFmtId="0" fontId="32" fillId="0" borderId="0" xfId="0" applyFont="1"/>
    <xf numFmtId="0" fontId="32" fillId="0" borderId="0" xfId="0" applyFont="1" applyBorder="1"/>
    <xf numFmtId="0" fontId="31" fillId="0" borderId="0" xfId="0" applyFont="1" applyAlignment="1">
      <alignment vertical="center"/>
    </xf>
    <xf numFmtId="0" fontId="31" fillId="0" borderId="2" xfId="0" applyFont="1" applyBorder="1" applyAlignment="1"/>
    <xf numFmtId="0" fontId="31" fillId="0" borderId="1" xfId="0" applyFont="1" applyBorder="1" applyAlignment="1">
      <alignment horizontal="right"/>
    </xf>
    <xf numFmtId="0" fontId="24" fillId="0" borderId="0" xfId="1" applyFont="1" applyBorder="1" applyAlignment="1">
      <alignment horizontal="left"/>
    </xf>
    <xf numFmtId="0" fontId="27" fillId="0" borderId="0" xfId="2" applyFont="1" applyFill="1" applyBorder="1" applyAlignment="1">
      <alignment horizontal="left"/>
    </xf>
    <xf numFmtId="0" fontId="32" fillId="0" borderId="0" xfId="0" applyFont="1" applyAlignment="1"/>
    <xf numFmtId="1" fontId="14" fillId="0" borderId="0" xfId="0" applyNumberFormat="1" applyFont="1" applyBorder="1"/>
    <xf numFmtId="0" fontId="32" fillId="0" borderId="0" xfId="0" applyFont="1" applyAlignment="1">
      <alignment vertical="center"/>
    </xf>
    <xf numFmtId="0" fontId="32" fillId="0" borderId="1" xfId="0" applyFont="1" applyBorder="1"/>
    <xf numFmtId="0" fontId="32" fillId="0" borderId="1" xfId="0" applyFont="1" applyBorder="1" applyAlignment="1">
      <alignment horizontal="left"/>
    </xf>
    <xf numFmtId="1" fontId="14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4" fillId="0" borderId="0" xfId="0" applyFont="1"/>
    <xf numFmtId="0" fontId="32" fillId="0" borderId="1" xfId="0" applyFont="1" applyFill="1" applyBorder="1" applyAlignment="1"/>
    <xf numFmtId="0" fontId="2" fillId="0" borderId="0" xfId="3" applyFont="1" applyFill="1" applyAlignment="1" applyProtection="1">
      <alignment horizontal="right"/>
      <protection locked="0"/>
    </xf>
    <xf numFmtId="0" fontId="2" fillId="0" borderId="0" xfId="3" applyFont="1" applyAlignment="1" applyProtection="1">
      <alignment horizontal="right"/>
      <protection locked="0"/>
    </xf>
    <xf numFmtId="0" fontId="2" fillId="0" borderId="0" xfId="3" applyFont="1" applyAlignment="1" applyProtection="1">
      <protection locked="0"/>
    </xf>
    <xf numFmtId="1" fontId="14" fillId="0" borderId="0" xfId="0" applyNumberFormat="1" applyFont="1" applyAlignment="1">
      <alignment horizontal="right"/>
    </xf>
    <xf numFmtId="1" fontId="14" fillId="0" borderId="1" xfId="0" applyNumberFormat="1" applyFont="1" applyBorder="1" applyAlignment="1">
      <alignment horizontal="right"/>
    </xf>
    <xf numFmtId="0" fontId="36" fillId="0" borderId="0" xfId="0" applyFont="1"/>
    <xf numFmtId="1" fontId="14" fillId="0" borderId="1" xfId="0" applyNumberFormat="1" applyFont="1" applyBorder="1" applyAlignment="1"/>
    <xf numFmtId="0" fontId="14" fillId="0" borderId="3" xfId="0" applyFont="1" applyBorder="1" applyAlignment="1">
      <alignment horizontal="right" wrapText="1"/>
    </xf>
    <xf numFmtId="0" fontId="31" fillId="0" borderId="0" xfId="0" applyFont="1" applyAlignment="1">
      <alignment horizontal="center"/>
    </xf>
    <xf numFmtId="0" fontId="11" fillId="0" borderId="0" xfId="0" applyFont="1" applyBorder="1" applyAlignment="1"/>
    <xf numFmtId="0" fontId="10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/>
    <xf numFmtId="0" fontId="12" fillId="0" borderId="0" xfId="3" applyFont="1" applyAlignment="1" applyProtection="1">
      <protection locked="0"/>
    </xf>
    <xf numFmtId="0" fontId="4" fillId="0" borderId="0" xfId="0" applyFont="1" applyFill="1" applyAlignment="1"/>
    <xf numFmtId="0" fontId="4" fillId="0" borderId="0" xfId="0" applyFont="1" applyFill="1" applyBorder="1" applyAlignment="1"/>
    <xf numFmtId="0" fontId="31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2" fillId="0" borderId="0" xfId="3" applyFont="1" applyAlignment="1" applyProtection="1">
      <alignment horizontal="left"/>
      <protection locked="0"/>
    </xf>
    <xf numFmtId="1" fontId="14" fillId="0" borderId="0" xfId="0" applyNumberFormat="1" applyFont="1" applyBorder="1" applyAlignment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/>
    <xf numFmtId="0" fontId="34" fillId="0" borderId="1" xfId="0" applyFont="1" applyBorder="1" applyAlignment="1"/>
    <xf numFmtId="0" fontId="25" fillId="0" borderId="0" xfId="0" applyFont="1" applyFill="1" applyAlignment="1"/>
    <xf numFmtId="0" fontId="2" fillId="0" borderId="0" xfId="3" applyFont="1" applyFill="1" applyAlignment="1" applyProtection="1">
      <protection locked="0"/>
    </xf>
    <xf numFmtId="1" fontId="14" fillId="0" borderId="0" xfId="0" applyNumberFormat="1" applyFont="1" applyFill="1" applyAlignment="1"/>
    <xf numFmtId="0" fontId="29" fillId="0" borderId="2" xfId="0" applyFont="1" applyBorder="1" applyAlignment="1">
      <alignment horizontal="right" wrapText="1"/>
    </xf>
    <xf numFmtId="1" fontId="14" fillId="0" borderId="2" xfId="0" applyNumberFormat="1" applyFont="1" applyBorder="1" applyAlignment="1"/>
    <xf numFmtId="0" fontId="2" fillId="0" borderId="0" xfId="3" applyFont="1" applyBorder="1" applyAlignment="1" applyProtection="1">
      <protection locked="0"/>
    </xf>
    <xf numFmtId="0" fontId="27" fillId="0" borderId="1" xfId="0" applyFont="1" applyFill="1" applyBorder="1" applyAlignment="1"/>
    <xf numFmtId="0" fontId="27" fillId="0" borderId="0" xfId="0" applyFont="1" applyFill="1" applyBorder="1" applyAlignment="1"/>
    <xf numFmtId="1" fontId="34" fillId="0" borderId="1" xfId="0" applyNumberFormat="1" applyFont="1" applyFill="1" applyBorder="1" applyAlignment="1"/>
    <xf numFmtId="0" fontId="31" fillId="0" borderId="1" xfId="0" applyFont="1" applyBorder="1" applyAlignment="1">
      <alignment horizontal="right" wrapText="1"/>
    </xf>
    <xf numFmtId="0" fontId="2" fillId="0" borderId="1" xfId="3" applyFont="1" applyFill="1" applyBorder="1" applyAlignment="1" applyProtection="1">
      <alignment horizontal="right" wrapText="1"/>
      <protection locked="0"/>
    </xf>
    <xf numFmtId="0" fontId="14" fillId="0" borderId="1" xfId="0" applyFont="1" applyBorder="1" applyAlignment="1">
      <alignment horizontal="right" wrapText="1"/>
    </xf>
    <xf numFmtId="0" fontId="12" fillId="0" borderId="3" xfId="3" applyFont="1" applyBorder="1" applyAlignment="1" applyProtection="1">
      <alignment horizontal="right" wrapText="1"/>
      <protection locked="0"/>
    </xf>
    <xf numFmtId="0" fontId="32" fillId="0" borderId="0" xfId="0" applyFont="1" applyBorder="1" applyAlignment="1">
      <alignment horizontal="left" vertical="top" wrapText="1"/>
    </xf>
    <xf numFmtId="0" fontId="25" fillId="0" borderId="3" xfId="0" applyFont="1" applyFill="1" applyBorder="1" applyAlignment="1">
      <alignment horizontal="right" wrapText="1"/>
    </xf>
    <xf numFmtId="0" fontId="29" fillId="0" borderId="3" xfId="0" applyFont="1" applyFill="1" applyBorder="1" applyAlignment="1">
      <alignment horizontal="right" wrapText="1"/>
    </xf>
    <xf numFmtId="1" fontId="29" fillId="0" borderId="0" xfId="0" applyNumberFormat="1" applyFont="1" applyFill="1" applyAlignment="1"/>
    <xf numFmtId="0" fontId="25" fillId="0" borderId="0" xfId="0" applyFont="1" applyFill="1" applyAlignment="1">
      <alignment horizontal="right"/>
    </xf>
    <xf numFmtId="1" fontId="29" fillId="0" borderId="0" xfId="0" applyNumberFormat="1" applyFont="1" applyFill="1" applyAlignment="1">
      <alignment horizontal="right"/>
    </xf>
    <xf numFmtId="1" fontId="14" fillId="0" borderId="0" xfId="0" applyNumberFormat="1" applyFont="1"/>
    <xf numFmtId="1" fontId="34" fillId="0" borderId="1" xfId="0" applyNumberFormat="1" applyFont="1" applyBorder="1"/>
    <xf numFmtId="0" fontId="14" fillId="0" borderId="0" xfId="0" applyFont="1" applyBorder="1" applyAlignment="1">
      <alignment horizontal="right" wrapText="1"/>
    </xf>
    <xf numFmtId="1" fontId="34" fillId="0" borderId="0" xfId="0" applyNumberFormat="1" applyFont="1" applyBorder="1"/>
    <xf numFmtId="0" fontId="31" fillId="0" borderId="3" xfId="0" applyFont="1" applyBorder="1"/>
    <xf numFmtId="0" fontId="32" fillId="0" borderId="0" xfId="0" applyFont="1" applyBorder="1" applyAlignment="1">
      <alignment horizontal="right" wrapText="1"/>
    </xf>
    <xf numFmtId="1" fontId="34" fillId="0" borderId="1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left"/>
      <protection locked="0"/>
    </xf>
    <xf numFmtId="0" fontId="2" fillId="0" borderId="3" xfId="3" applyFont="1" applyBorder="1" applyAlignment="1" applyProtection="1">
      <alignment horizontal="right" wrapText="1"/>
      <protection locked="0"/>
    </xf>
    <xf numFmtId="0" fontId="2" fillId="0" borderId="3" xfId="3" applyFont="1" applyBorder="1" applyAlignment="1" applyProtection="1">
      <alignment horizontal="left"/>
      <protection locked="0"/>
    </xf>
    <xf numFmtId="0" fontId="32" fillId="0" borderId="0" xfId="0" applyFont="1" applyAlignment="1">
      <alignment horizontal="left"/>
    </xf>
    <xf numFmtId="0" fontId="32" fillId="0" borderId="0" xfId="0" applyFont="1" applyBorder="1" applyAlignment="1">
      <alignment vertical="top"/>
    </xf>
    <xf numFmtId="0" fontId="31" fillId="0" borderId="0" xfId="0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0" fontId="14" fillId="0" borderId="1" xfId="0" applyFont="1" applyBorder="1"/>
    <xf numFmtId="0" fontId="14" fillId="0" borderId="0" xfId="0" applyFont="1" applyBorder="1"/>
    <xf numFmtId="0" fontId="2" fillId="0" borderId="1" xfId="0" applyFont="1" applyBorder="1" applyAlignment="1"/>
    <xf numFmtId="0" fontId="12" fillId="0" borderId="0" xfId="0" applyFont="1" applyBorder="1" applyAlignment="1"/>
    <xf numFmtId="0" fontId="12" fillId="0" borderId="3" xfId="3" applyFont="1" applyFill="1" applyBorder="1" applyAlignment="1" applyProtection="1">
      <alignment horizontal="right" wrapText="1"/>
      <protection locked="0"/>
    </xf>
    <xf numFmtId="0" fontId="12" fillId="0" borderId="0" xfId="3" applyFont="1" applyFill="1" applyAlignment="1" applyProtection="1">
      <alignment horizontal="right" wrapText="1"/>
      <protection locked="0"/>
    </xf>
    <xf numFmtId="0" fontId="12" fillId="0" borderId="0" xfId="3" applyFont="1" applyFill="1" applyBorder="1" applyAlignment="1" applyProtection="1">
      <alignment horizontal="right" wrapText="1"/>
      <protection locked="0"/>
    </xf>
    <xf numFmtId="0" fontId="12" fillId="0" borderId="0" xfId="3" applyFont="1" applyFill="1" applyAlignment="1" applyProtection="1">
      <protection locked="0"/>
    </xf>
    <xf numFmtId="0" fontId="12" fillId="0" borderId="0" xfId="3" applyFont="1" applyFill="1" applyBorder="1" applyAlignment="1" applyProtection="1">
      <protection locked="0"/>
    </xf>
    <xf numFmtId="0" fontId="12" fillId="0" borderId="0" xfId="0" applyFont="1" applyAlignment="1"/>
    <xf numFmtId="0" fontId="9" fillId="0" borderId="1" xfId="3" applyFont="1" applyFill="1" applyBorder="1" applyAlignment="1" applyProtection="1">
      <alignment horizontal="right" wrapText="1"/>
      <protection locked="0"/>
    </xf>
    <xf numFmtId="1" fontId="9" fillId="0" borderId="0" xfId="3" applyNumberFormat="1" applyFont="1" applyFill="1" applyAlignment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31" fillId="0" borderId="3" xfId="0" applyFont="1" applyBorder="1" applyAlignment="1">
      <alignment horizontal="left"/>
    </xf>
    <xf numFmtId="0" fontId="14" fillId="0" borderId="3" xfId="0" applyFont="1" applyFill="1" applyBorder="1" applyAlignment="1">
      <alignment horizontal="right" wrapText="1"/>
    </xf>
    <xf numFmtId="0" fontId="2" fillId="0" borderId="3" xfId="3" applyFont="1" applyBorder="1" applyAlignment="1" applyProtection="1">
      <alignment horizontal="left" wrapText="1"/>
      <protection locked="0"/>
    </xf>
    <xf numFmtId="0" fontId="31" fillId="0" borderId="0" xfId="0" applyFont="1" applyFill="1" applyBorder="1" applyAlignment="1">
      <alignment horizontal="right"/>
    </xf>
    <xf numFmtId="0" fontId="10" fillId="0" borderId="0" xfId="0" applyFont="1" applyFill="1"/>
    <xf numFmtId="0" fontId="2" fillId="0" borderId="3" xfId="0" applyFont="1" applyBorder="1" applyAlignment="1"/>
    <xf numFmtId="1" fontId="14" fillId="0" borderId="0" xfId="0" applyNumberFormat="1" applyFont="1" applyFill="1"/>
    <xf numFmtId="0" fontId="35" fillId="0" borderId="1" xfId="0" applyFont="1" applyBorder="1" applyAlignment="1"/>
    <xf numFmtId="0" fontId="9" fillId="0" borderId="3" xfId="0" applyFont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9" fillId="0" borderId="0" xfId="2" applyFont="1" applyBorder="1" applyAlignment="1"/>
    <xf numFmtId="164" fontId="7" fillId="0" borderId="0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0" fontId="4" fillId="0" borderId="1" xfId="0" applyFont="1" applyBorder="1" applyAlignment="1"/>
    <xf numFmtId="0" fontId="10" fillId="0" borderId="0" xfId="0" applyFont="1" applyFill="1" applyBorder="1" applyAlignment="1"/>
    <xf numFmtId="0" fontId="4" fillId="0" borderId="0" xfId="4" applyFont="1" applyBorder="1" applyAlignment="1">
      <alignment horizontal="right" wrapText="1"/>
    </xf>
    <xf numFmtId="166" fontId="29" fillId="0" borderId="0" xfId="1" applyNumberFormat="1" applyFont="1" applyBorder="1" applyAlignment="1">
      <alignment horizontal="right"/>
    </xf>
    <xf numFmtId="166" fontId="30" fillId="0" borderId="1" xfId="1" applyNumberFormat="1" applyFont="1" applyBorder="1" applyAlignment="1">
      <alignment horizontal="right"/>
    </xf>
    <xf numFmtId="0" fontId="31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" fontId="37" fillId="0" borderId="2" xfId="0" applyNumberFormat="1" applyFont="1" applyBorder="1" applyAlignment="1">
      <alignment horizontal="right"/>
    </xf>
    <xf numFmtId="1" fontId="31" fillId="0" borderId="1" xfId="0" applyNumberFormat="1" applyFont="1" applyBorder="1" applyAlignment="1">
      <alignment horizontal="right"/>
    </xf>
    <xf numFmtId="0" fontId="9" fillId="0" borderId="2" xfId="0" applyFont="1" applyBorder="1" applyAlignment="1"/>
    <xf numFmtId="0" fontId="9" fillId="0" borderId="2" xfId="0" applyFont="1" applyBorder="1" applyAlignment="1">
      <alignment horizontal="right"/>
    </xf>
    <xf numFmtId="0" fontId="10" fillId="0" borderId="3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center"/>
    </xf>
    <xf numFmtId="0" fontId="31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3" xfId="0" applyFont="1" applyBorder="1"/>
    <xf numFmtId="0" fontId="10" fillId="0" borderId="3" xfId="0" applyFont="1" applyBorder="1" applyAlignment="1">
      <alignment horizontal="right" wrapText="1"/>
    </xf>
    <xf numFmtId="1" fontId="8" fillId="0" borderId="0" xfId="0" applyNumberFormat="1" applyFont="1"/>
    <xf numFmtId="0" fontId="35" fillId="0" borderId="1" xfId="3" applyFon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10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1" fontId="15" fillId="0" borderId="1" xfId="0" applyNumberFormat="1" applyFont="1" applyBorder="1" applyAlignment="1">
      <alignment horizontal="right"/>
    </xf>
    <xf numFmtId="0" fontId="10" fillId="0" borderId="1" xfId="0" applyFont="1" applyFill="1" applyBorder="1"/>
    <xf numFmtId="0" fontId="11" fillId="0" borderId="0" xfId="0" applyFont="1" applyFill="1"/>
    <xf numFmtId="0" fontId="10" fillId="0" borderId="3" xfId="0" applyFont="1" applyFill="1" applyBorder="1"/>
    <xf numFmtId="0" fontId="25" fillId="0" borderId="0" xfId="1" applyFont="1" applyBorder="1" applyAlignment="1">
      <alignment horizontal="right" wrapText="1"/>
    </xf>
    <xf numFmtId="0" fontId="29" fillId="0" borderId="0" xfId="1" applyFont="1" applyBorder="1" applyAlignment="1">
      <alignment horizontal="right" wrapText="1"/>
    </xf>
    <xf numFmtId="166" fontId="0" fillId="0" borderId="0" xfId="0" applyNumberFormat="1" applyAlignment="1">
      <alignment horizontal="right"/>
    </xf>
    <xf numFmtId="164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0" fontId="25" fillId="0" borderId="2" xfId="2" applyFont="1" applyBorder="1" applyAlignment="1">
      <alignment horizontal="right" wrapText="1"/>
    </xf>
    <xf numFmtId="0" fontId="29" fillId="0" borderId="2" xfId="2" applyFont="1" applyBorder="1" applyAlignment="1">
      <alignment horizontal="right" wrapText="1"/>
    </xf>
    <xf numFmtId="164" fontId="4" fillId="0" borderId="0" xfId="5" applyNumberFormat="1" applyFont="1" applyBorder="1" applyAlignment="1">
      <alignment horizontal="right" vertical="top"/>
    </xf>
    <xf numFmtId="165" fontId="4" fillId="0" borderId="0" xfId="5" applyNumberFormat="1" applyFont="1" applyBorder="1" applyAlignment="1">
      <alignment horizontal="right" vertical="top"/>
    </xf>
    <xf numFmtId="164" fontId="4" fillId="0" borderId="2" xfId="5" applyNumberFormat="1" applyFont="1" applyBorder="1" applyAlignment="1">
      <alignment horizontal="right" vertical="top"/>
    </xf>
    <xf numFmtId="165" fontId="4" fillId="0" borderId="2" xfId="5" applyNumberFormat="1" applyFont="1" applyBorder="1" applyAlignment="1">
      <alignment horizontal="right" vertical="top"/>
    </xf>
    <xf numFmtId="0" fontId="2" fillId="0" borderId="2" xfId="2" applyFont="1" applyBorder="1" applyAlignment="1"/>
    <xf numFmtId="0" fontId="25" fillId="0" borderId="2" xfId="2" applyFont="1" applyBorder="1" applyAlignment="1">
      <alignment horizontal="left" wrapText="1"/>
    </xf>
    <xf numFmtId="164" fontId="5" fillId="0" borderId="1" xfId="5" applyNumberFormat="1" applyFont="1" applyBorder="1" applyAlignment="1">
      <alignment horizontal="right" vertical="top"/>
    </xf>
    <xf numFmtId="165" fontId="5" fillId="0" borderId="1" xfId="5" applyNumberFormat="1" applyFont="1" applyBorder="1" applyAlignment="1">
      <alignment horizontal="right" vertical="top"/>
    </xf>
    <xf numFmtId="0" fontId="25" fillId="0" borderId="0" xfId="1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/>
    <xf numFmtId="0" fontId="25" fillId="0" borderId="3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Fill="1" applyBorder="1" applyAlignment="1"/>
    <xf numFmtId="0" fontId="25" fillId="0" borderId="3" xfId="0" applyFont="1" applyFill="1" applyBorder="1" applyAlignment="1"/>
    <xf numFmtId="0" fontId="10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2" xfId="0" applyFont="1" applyBorder="1" applyAlignment="1">
      <alignment horizontal="center"/>
    </xf>
    <xf numFmtId="1" fontId="13" fillId="0" borderId="0" xfId="0" applyNumberFormat="1" applyFont="1" applyBorder="1"/>
    <xf numFmtId="167" fontId="13" fillId="0" borderId="0" xfId="0" applyNumberFormat="1" applyFont="1" applyBorder="1"/>
    <xf numFmtId="167" fontId="10" fillId="0" borderId="0" xfId="0" applyNumberFormat="1" applyFont="1" applyBorder="1"/>
    <xf numFmtId="0" fontId="11" fillId="0" borderId="1" xfId="0" applyFont="1" applyFill="1" applyBorder="1"/>
    <xf numFmtId="0" fontId="0" fillId="0" borderId="1" xfId="0" applyBorder="1"/>
    <xf numFmtId="167" fontId="8" fillId="0" borderId="1" xfId="0" applyNumberFormat="1" applyFont="1" applyBorder="1"/>
    <xf numFmtId="0" fontId="10" fillId="0" borderId="0" xfId="0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" fontId="15" fillId="0" borderId="1" xfId="0" applyNumberFormat="1" applyFont="1" applyBorder="1" applyAlignment="1">
      <alignment horizontal="right" wrapText="1"/>
    </xf>
    <xf numFmtId="0" fontId="10" fillId="0" borderId="0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8" fillId="0" borderId="1" xfId="0" applyFont="1" applyBorder="1"/>
    <xf numFmtId="1" fontId="13" fillId="0" borderId="1" xfId="0" applyNumberFormat="1" applyFont="1" applyBorder="1"/>
    <xf numFmtId="1" fontId="13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/>
    <xf numFmtId="0" fontId="16" fillId="0" borderId="0" xfId="0" applyFont="1" applyFill="1"/>
    <xf numFmtId="0" fontId="10" fillId="0" borderId="0" xfId="0" applyFont="1" applyFill="1" applyAlignment="1">
      <alignment horizontal="right"/>
    </xf>
    <xf numFmtId="1" fontId="13" fillId="0" borderId="0" xfId="0" applyNumberFormat="1" applyFont="1" applyFill="1" applyAlignment="1">
      <alignment horizontal="right"/>
    </xf>
    <xf numFmtId="167" fontId="8" fillId="0" borderId="0" xfId="0" applyNumberFormat="1" applyFont="1"/>
    <xf numFmtId="0" fontId="31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right"/>
    </xf>
    <xf numFmtId="1" fontId="8" fillId="0" borderId="1" xfId="0" applyNumberFormat="1" applyFont="1" applyBorder="1"/>
    <xf numFmtId="0" fontId="10" fillId="0" borderId="3" xfId="0" applyFont="1" applyFill="1" applyBorder="1" applyAlignment="1">
      <alignment horizontal="right" wrapText="1"/>
    </xf>
    <xf numFmtId="2" fontId="0" fillId="0" borderId="0" xfId="0" applyNumberFormat="1"/>
    <xf numFmtId="1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25" fillId="0" borderId="1" xfId="0" applyFont="1" applyFill="1" applyBorder="1" applyAlignment="1"/>
    <xf numFmtId="0" fontId="10" fillId="0" borderId="0" xfId="0" applyFont="1" applyBorder="1" applyAlignment="1">
      <alignment horizontal="right" wrapText="1"/>
    </xf>
    <xf numFmtId="0" fontId="10" fillId="0" borderId="1" xfId="0" applyFont="1" applyBorder="1" applyAlignment="1">
      <alignment horizontal="left" wrapText="1"/>
    </xf>
    <xf numFmtId="0" fontId="12" fillId="0" borderId="0" xfId="0" applyFont="1" applyFill="1" applyBorder="1" applyAlignment="1"/>
    <xf numFmtId="1" fontId="9" fillId="0" borderId="0" xfId="0" applyNumberFormat="1" applyFont="1" applyBorder="1" applyAlignment="1"/>
    <xf numFmtId="0" fontId="2" fillId="0" borderId="0" xfId="0" applyFont="1" applyBorder="1" applyAlignment="1"/>
    <xf numFmtId="1" fontId="14" fillId="0" borderId="1" xfId="0" applyNumberFormat="1" applyFont="1" applyFill="1" applyBorder="1" applyAlignment="1"/>
    <xf numFmtId="0" fontId="0" fillId="0" borderId="1" xfId="0" applyFont="1" applyBorder="1"/>
    <xf numFmtId="1" fontId="31" fillId="0" borderId="0" xfId="0" applyNumberFormat="1" applyFont="1" applyBorder="1"/>
    <xf numFmtId="0" fontId="2" fillId="0" borderId="0" xfId="3" applyFont="1" applyFill="1" applyBorder="1" applyProtection="1">
      <protection locked="0"/>
    </xf>
    <xf numFmtId="0" fontId="31" fillId="0" borderId="0" xfId="0" applyFont="1" applyFill="1" applyBorder="1"/>
    <xf numFmtId="0" fontId="32" fillId="0" borderId="0" xfId="0" applyFont="1" applyFill="1" applyBorder="1"/>
    <xf numFmtId="1" fontId="14" fillId="0" borderId="0" xfId="0" applyNumberFormat="1" applyFont="1" applyFill="1" applyBorder="1"/>
    <xf numFmtId="0" fontId="39" fillId="0" borderId="0" xfId="0" applyFont="1"/>
    <xf numFmtId="0" fontId="2" fillId="0" borderId="0" xfId="3" applyFont="1" applyFill="1" applyProtection="1">
      <protection locked="0"/>
    </xf>
    <xf numFmtId="0" fontId="31" fillId="0" borderId="0" xfId="0" applyFont="1" applyFill="1"/>
    <xf numFmtId="0" fontId="31" fillId="0" borderId="0" xfId="0" applyFont="1" applyFill="1" applyAlignment="1">
      <alignment horizontal="right"/>
    </xf>
    <xf numFmtId="1" fontId="40" fillId="0" borderId="0" xfId="0" applyNumberFormat="1" applyFont="1" applyBorder="1" applyAlignment="1">
      <alignment horizontal="right"/>
    </xf>
    <xf numFmtId="0" fontId="8" fillId="0" borderId="0" xfId="0" applyFont="1" applyBorder="1"/>
    <xf numFmtId="164" fontId="4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/>
    <xf numFmtId="0" fontId="18" fillId="0" borderId="0" xfId="0" applyFont="1" applyFill="1" applyAlignment="1">
      <alignment horizontal="left" vertical="top" indent="3"/>
    </xf>
    <xf numFmtId="0" fontId="0" fillId="0" borderId="0" xfId="0" applyFont="1" applyFill="1"/>
    <xf numFmtId="0" fontId="2" fillId="0" borderId="2" xfId="0" applyFont="1" applyBorder="1" applyAlignment="1"/>
    <xf numFmtId="0" fontId="25" fillId="0" borderId="3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Border="1"/>
    <xf numFmtId="0" fontId="32" fillId="0" borderId="0" xfId="0" applyFont="1" applyFill="1" applyAlignment="1"/>
    <xf numFmtId="0" fontId="0" fillId="0" borderId="3" xfId="0" applyBorder="1"/>
    <xf numFmtId="1" fontId="13" fillId="0" borderId="1" xfId="0" applyNumberFormat="1" applyFont="1" applyFill="1" applyBorder="1" applyAlignment="1">
      <alignment horizontal="right"/>
    </xf>
    <xf numFmtId="0" fontId="22" fillId="0" borderId="0" xfId="0" applyFont="1" applyFill="1" applyAlignment="1">
      <alignment horizontal="left" vertical="top"/>
    </xf>
    <xf numFmtId="0" fontId="31" fillId="0" borderId="0" xfId="0" applyFont="1" applyBorder="1" applyAlignment="1">
      <alignment horizontal="left" wrapText="1"/>
    </xf>
    <xf numFmtId="0" fontId="25" fillId="0" borderId="0" xfId="0" applyFont="1" applyBorder="1" applyAlignment="1">
      <alignment horizontal="left"/>
    </xf>
    <xf numFmtId="0" fontId="2" fillId="0" borderId="0" xfId="3" applyFont="1" applyBorder="1" applyAlignment="1" applyProtection="1">
      <alignment horizontal="left"/>
      <protection locked="0"/>
    </xf>
    <xf numFmtId="0" fontId="25" fillId="0" borderId="0" xfId="0" applyFont="1" applyAlignment="1">
      <alignment horizontal="right"/>
    </xf>
    <xf numFmtId="0" fontId="25" fillId="0" borderId="3" xfId="0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Border="1" applyAlignment="1">
      <alignment horizontal="right"/>
    </xf>
    <xf numFmtId="0" fontId="3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3" fillId="0" borderId="1" xfId="0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left"/>
    </xf>
    <xf numFmtId="0" fontId="13" fillId="0" borderId="3" xfId="0" applyFont="1" applyFill="1" applyBorder="1" applyAlignment="1">
      <alignment horizontal="right" wrapText="1"/>
    </xf>
    <xf numFmtId="1" fontId="13" fillId="0" borderId="0" xfId="0" applyNumberFormat="1" applyFont="1" applyFill="1"/>
    <xf numFmtId="1" fontId="8" fillId="0" borderId="0" xfId="0" applyNumberFormat="1" applyFont="1" applyFill="1"/>
    <xf numFmtId="1" fontId="13" fillId="0" borderId="1" xfId="0" applyNumberFormat="1" applyFont="1" applyFill="1" applyBorder="1"/>
    <xf numFmtId="1" fontId="8" fillId="0" borderId="1" xfId="0" applyNumberFormat="1" applyFont="1" applyFill="1" applyBorder="1"/>
    <xf numFmtId="0" fontId="10" fillId="0" borderId="0" xfId="0" applyFont="1" applyBorder="1" applyAlignment="1">
      <alignment horizontal="right"/>
    </xf>
    <xf numFmtId="0" fontId="31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1" fontId="10" fillId="0" borderId="0" xfId="0" applyNumberFormat="1" applyFont="1"/>
    <xf numFmtId="1" fontId="31" fillId="0" borderId="0" xfId="0" applyNumberFormat="1" applyFont="1" applyBorder="1" applyAlignment="1">
      <alignment horizontal="right"/>
    </xf>
    <xf numFmtId="0" fontId="31" fillId="0" borderId="3" xfId="0" applyFont="1" applyFill="1" applyBorder="1" applyAlignment="1">
      <alignment horizontal="right"/>
    </xf>
    <xf numFmtId="0" fontId="10" fillId="0" borderId="3" xfId="0" applyFont="1" applyBorder="1" applyAlignment="1">
      <alignment horizontal="left"/>
    </xf>
    <xf numFmtId="0" fontId="10" fillId="0" borderId="1" xfId="0" applyFont="1" applyBorder="1" applyAlignment="1">
      <alignment horizontal="right" wrapText="1"/>
    </xf>
    <xf numFmtId="0" fontId="31" fillId="0" borderId="2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/>
    </xf>
    <xf numFmtId="0" fontId="25" fillId="0" borderId="1" xfId="0" applyFont="1" applyFill="1" applyBorder="1" applyAlignment="1">
      <alignment wrapText="1"/>
    </xf>
    <xf numFmtId="0" fontId="29" fillId="0" borderId="3" xfId="0" applyFont="1" applyFill="1" applyBorder="1" applyAlignment="1">
      <alignment horizontal="right"/>
    </xf>
    <xf numFmtId="0" fontId="8" fillId="0" borderId="0" xfId="0" applyFont="1" applyFill="1"/>
    <xf numFmtId="0" fontId="8" fillId="0" borderId="1" xfId="0" applyFont="1" applyFill="1" applyBorder="1"/>
    <xf numFmtId="167" fontId="41" fillId="0" borderId="0" xfId="0" applyNumberFormat="1" applyFont="1" applyFill="1"/>
    <xf numFmtId="0" fontId="14" fillId="0" borderId="0" xfId="0" applyFont="1" applyFill="1" applyBorder="1"/>
    <xf numFmtId="0" fontId="0" fillId="0" borderId="1" xfId="0" applyFill="1" applyBorder="1"/>
    <xf numFmtId="0" fontId="0" fillId="0" borderId="0" xfId="0" applyFill="1" applyBorder="1"/>
    <xf numFmtId="0" fontId="41" fillId="0" borderId="1" xfId="0" applyFont="1" applyFill="1" applyBorder="1" applyAlignment="1">
      <alignment horizontal="right" wrapText="1"/>
    </xf>
    <xf numFmtId="0" fontId="10" fillId="0" borderId="2" xfId="0" applyFont="1" applyBorder="1"/>
    <xf numFmtId="1" fontId="0" fillId="0" borderId="1" xfId="0" applyNumberFormat="1" applyBorder="1"/>
    <xf numFmtId="0" fontId="33" fillId="0" borderId="2" xfId="0" applyFont="1" applyBorder="1"/>
    <xf numFmtId="0" fontId="33" fillId="0" borderId="0" xfId="0" applyFont="1" applyBorder="1"/>
    <xf numFmtId="0" fontId="12" fillId="0" borderId="0" xfId="3" applyFont="1" applyFill="1" applyBorder="1" applyAlignment="1" applyProtection="1">
      <alignment horizontal="left"/>
      <protection locked="0"/>
    </xf>
    <xf numFmtId="0" fontId="14" fillId="0" borderId="2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31" fillId="0" borderId="2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/>
    </xf>
    <xf numFmtId="0" fontId="31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right" wrapText="1"/>
    </xf>
    <xf numFmtId="0" fontId="31" fillId="0" borderId="1" xfId="0" applyFont="1" applyBorder="1" applyAlignment="1">
      <alignment horizontal="right" wrapText="1"/>
    </xf>
    <xf numFmtId="0" fontId="25" fillId="0" borderId="3" xfId="0" applyFont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14" fillId="0" borderId="2" xfId="0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31" fillId="0" borderId="2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13" fillId="0" borderId="2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0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right" wrapText="1"/>
    </xf>
    <xf numFmtId="0" fontId="13" fillId="0" borderId="1" xfId="0" applyFont="1" applyFill="1" applyBorder="1" applyAlignment="1">
      <alignment horizontal="right" wrapText="1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wrapText="1"/>
    </xf>
    <xf numFmtId="0" fontId="14" fillId="0" borderId="0" xfId="0" applyFont="1" applyBorder="1" applyAlignment="1">
      <alignment horizontal="right" wrapText="1"/>
    </xf>
  </cellXfs>
  <cellStyles count="6">
    <cellStyle name="Normale" xfId="0" builtinId="0"/>
    <cellStyle name="Normale 2" xfId="3"/>
    <cellStyle name="Normale_attivita" xfId="4"/>
    <cellStyle name="Normale_Foglio1" xfId="1"/>
    <cellStyle name="Normale_Foglio1_1" xfId="2"/>
    <cellStyle name="Normale_Sheet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0</xdr:rowOff>
        </xdr:from>
        <xdr:to>
          <xdr:col>4</xdr:col>
          <xdr:colOff>495300</xdr:colOff>
          <xdr:row>8</xdr:row>
          <xdr:rowOff>22860</xdr:rowOff>
        </xdr:to>
        <xdr:sp macro="" textlink="">
          <xdr:nvSpPr>
            <xdr:cNvPr id="61441" name="Object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1:B13"/>
  <sheetViews>
    <sheetView zoomScaleNormal="100" workbookViewId="0">
      <selection activeCell="F30" sqref="F30"/>
    </sheetView>
  </sheetViews>
  <sheetFormatPr defaultRowHeight="14.4"/>
  <sheetData>
    <row r="11" spans="2:2" ht="20.399999999999999">
      <c r="B11" s="38" t="s">
        <v>150</v>
      </c>
    </row>
    <row r="13" spans="2:2" ht="20.399999999999999">
      <c r="B13" s="38" t="s">
        <v>169</v>
      </c>
    </row>
  </sheetData>
  <pageMargins left="0.7" right="0.7" top="0.75" bottom="0.75" header="0.3" footer="0.3"/>
  <pageSetup paperSize="9" orientation="landscape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61441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0</xdr:rowOff>
              </from>
              <to>
                <xdr:col>4</xdr:col>
                <xdr:colOff>495300</xdr:colOff>
                <xdr:row>8</xdr:row>
                <xdr:rowOff>22860</xdr:rowOff>
              </to>
            </anchor>
          </objectPr>
        </oleObject>
      </mc:Choice>
      <mc:Fallback>
        <oleObject progId="Word.Picture.8" shapeId="6144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J22" sqref="J22"/>
    </sheetView>
  </sheetViews>
  <sheetFormatPr defaultRowHeight="14.4"/>
  <cols>
    <col min="1" max="1" width="19.5546875" customWidth="1"/>
    <col min="2" max="2" width="8" customWidth="1"/>
    <col min="3" max="3" width="8.33203125" customWidth="1"/>
    <col min="4" max="4" width="8.88671875" customWidth="1"/>
    <col min="5" max="5" width="11.44140625" customWidth="1"/>
    <col min="6" max="6" width="9.5546875" customWidth="1"/>
    <col min="7" max="7" width="11" customWidth="1"/>
    <col min="8" max="8" width="8.33203125" customWidth="1"/>
    <col min="9" max="9" width="7.88671875" customWidth="1"/>
    <col min="10" max="10" width="9.109375" customWidth="1"/>
    <col min="11" max="11" width="9.44140625" customWidth="1"/>
    <col min="12" max="12" width="9.109375" customWidth="1"/>
    <col min="13" max="13" width="11.6640625" customWidth="1"/>
  </cols>
  <sheetData>
    <row r="1" spans="1:15">
      <c r="A1" s="106" t="s">
        <v>314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5" ht="78" customHeight="1">
      <c r="A3" s="213" t="s">
        <v>28</v>
      </c>
      <c r="B3" s="152" t="s">
        <v>167</v>
      </c>
      <c r="C3" s="152" t="s">
        <v>168</v>
      </c>
      <c r="D3" s="152" t="s">
        <v>166</v>
      </c>
      <c r="E3" s="152" t="s">
        <v>96</v>
      </c>
      <c r="F3" s="152" t="s">
        <v>99</v>
      </c>
      <c r="G3" s="152" t="s">
        <v>148</v>
      </c>
      <c r="H3" s="152" t="s">
        <v>274</v>
      </c>
      <c r="I3" s="152" t="s">
        <v>165</v>
      </c>
      <c r="J3" s="152" t="s">
        <v>97</v>
      </c>
      <c r="K3" s="152" t="s">
        <v>164</v>
      </c>
      <c r="L3" s="152" t="s">
        <v>98</v>
      </c>
      <c r="M3" s="177" t="s">
        <v>100</v>
      </c>
    </row>
    <row r="4" spans="1:15">
      <c r="A4" s="253" t="s">
        <v>226</v>
      </c>
      <c r="B4" s="235">
        <v>9</v>
      </c>
      <c r="C4" s="235">
        <v>2</v>
      </c>
      <c r="D4" s="235">
        <v>3</v>
      </c>
      <c r="E4" s="235">
        <v>4</v>
      </c>
      <c r="F4" s="235">
        <v>3</v>
      </c>
      <c r="G4" s="235">
        <v>4</v>
      </c>
      <c r="H4" s="235">
        <v>8</v>
      </c>
      <c r="I4" s="235">
        <v>4</v>
      </c>
      <c r="J4" s="235">
        <v>35</v>
      </c>
      <c r="K4" s="235">
        <v>3</v>
      </c>
      <c r="L4" s="235">
        <v>1</v>
      </c>
      <c r="M4" s="235">
        <v>5</v>
      </c>
      <c r="N4" s="1"/>
      <c r="O4" s="1"/>
    </row>
    <row r="5" spans="1:15">
      <c r="A5" s="253" t="s">
        <v>228</v>
      </c>
      <c r="B5" s="235">
        <v>6</v>
      </c>
      <c r="C5" s="235">
        <v>0</v>
      </c>
      <c r="D5" s="235">
        <v>0</v>
      </c>
      <c r="E5" s="235">
        <v>1</v>
      </c>
      <c r="F5" s="235">
        <v>1</v>
      </c>
      <c r="G5" s="235">
        <v>10</v>
      </c>
      <c r="H5" s="235">
        <v>2</v>
      </c>
      <c r="I5" s="235"/>
      <c r="J5" s="235">
        <v>30</v>
      </c>
      <c r="K5" s="235">
        <v>20</v>
      </c>
      <c r="L5" s="235">
        <v>7</v>
      </c>
      <c r="M5" s="235">
        <v>0</v>
      </c>
      <c r="N5" s="1"/>
      <c r="O5" s="1"/>
    </row>
    <row r="6" spans="1:15">
      <c r="A6" s="253" t="s">
        <v>237</v>
      </c>
      <c r="B6" s="235">
        <v>40</v>
      </c>
      <c r="C6" s="235">
        <v>10</v>
      </c>
      <c r="D6" s="235">
        <v>15</v>
      </c>
      <c r="E6" s="235">
        <v>30</v>
      </c>
      <c r="F6" s="235">
        <v>7</v>
      </c>
      <c r="G6" s="235">
        <v>21</v>
      </c>
      <c r="H6" s="235">
        <v>15</v>
      </c>
      <c r="I6" s="235">
        <v>4</v>
      </c>
      <c r="J6" s="235">
        <v>200</v>
      </c>
      <c r="K6" s="235">
        <v>180</v>
      </c>
      <c r="L6" s="235">
        <v>10</v>
      </c>
      <c r="M6" s="235">
        <v>0</v>
      </c>
      <c r="N6" s="1"/>
      <c r="O6" s="1"/>
    </row>
    <row r="7" spans="1:15">
      <c r="A7" s="253" t="s">
        <v>227</v>
      </c>
      <c r="B7" s="235">
        <v>46</v>
      </c>
      <c r="C7" s="235">
        <v>15</v>
      </c>
      <c r="D7" s="235">
        <v>12</v>
      </c>
      <c r="E7" s="235">
        <v>8</v>
      </c>
      <c r="F7" s="235">
        <v>3</v>
      </c>
      <c r="G7" s="235">
        <v>26</v>
      </c>
      <c r="H7" s="235">
        <v>18</v>
      </c>
      <c r="I7" s="235">
        <v>15</v>
      </c>
      <c r="J7" s="235">
        <v>80</v>
      </c>
      <c r="K7" s="235">
        <v>30</v>
      </c>
      <c r="L7" s="235">
        <v>10</v>
      </c>
      <c r="M7" s="235">
        <v>10</v>
      </c>
      <c r="N7" s="1"/>
      <c r="O7" s="1"/>
    </row>
    <row r="8" spans="1:15">
      <c r="A8" s="253" t="s">
        <v>245</v>
      </c>
      <c r="B8" s="235">
        <v>5</v>
      </c>
      <c r="C8" s="235">
        <v>8</v>
      </c>
      <c r="D8" s="235">
        <v>8</v>
      </c>
      <c r="E8" s="235">
        <v>6</v>
      </c>
      <c r="F8" s="235">
        <v>6</v>
      </c>
      <c r="G8" s="235">
        <v>20</v>
      </c>
      <c r="H8" s="235">
        <v>16</v>
      </c>
      <c r="I8" s="235">
        <v>1</v>
      </c>
      <c r="J8" s="235">
        <v>70</v>
      </c>
      <c r="K8" s="235">
        <v>16</v>
      </c>
      <c r="L8" s="235">
        <v>10</v>
      </c>
      <c r="M8" s="235">
        <v>0</v>
      </c>
      <c r="N8" s="1"/>
      <c r="O8" s="1"/>
    </row>
    <row r="9" spans="1:15">
      <c r="A9" s="253" t="s">
        <v>246</v>
      </c>
      <c r="B9" s="235">
        <v>20</v>
      </c>
      <c r="C9" s="235">
        <v>30</v>
      </c>
      <c r="D9" s="235">
        <v>5</v>
      </c>
      <c r="E9" s="235">
        <v>9</v>
      </c>
      <c r="F9" s="235">
        <v>6</v>
      </c>
      <c r="G9" s="235">
        <v>10</v>
      </c>
      <c r="H9" s="235">
        <v>15</v>
      </c>
      <c r="I9" s="235">
        <v>3</v>
      </c>
      <c r="J9" s="235">
        <v>200</v>
      </c>
      <c r="K9" s="235">
        <v>10</v>
      </c>
      <c r="L9" s="235">
        <v>20</v>
      </c>
      <c r="M9" s="235">
        <v>10</v>
      </c>
      <c r="N9" s="1"/>
      <c r="O9" s="1"/>
    </row>
    <row r="10" spans="1:15">
      <c r="A10" s="253" t="s">
        <v>229</v>
      </c>
      <c r="B10" s="235">
        <v>5</v>
      </c>
      <c r="C10" s="235">
        <v>0</v>
      </c>
      <c r="D10" s="235">
        <v>5</v>
      </c>
      <c r="E10" s="235">
        <v>4</v>
      </c>
      <c r="F10" s="235">
        <v>4</v>
      </c>
      <c r="G10" s="235">
        <v>4</v>
      </c>
      <c r="H10" s="235">
        <v>13</v>
      </c>
      <c r="I10" s="235">
        <v>3</v>
      </c>
      <c r="J10" s="235">
        <v>70</v>
      </c>
      <c r="K10" s="235">
        <v>0</v>
      </c>
      <c r="L10" s="235">
        <v>21</v>
      </c>
      <c r="M10" s="235">
        <v>4</v>
      </c>
      <c r="N10" s="1"/>
      <c r="O10" s="1"/>
    </row>
    <row r="11" spans="1:15">
      <c r="A11" s="253" t="s">
        <v>230</v>
      </c>
      <c r="B11" s="235">
        <v>10</v>
      </c>
      <c r="C11" s="235">
        <v>24</v>
      </c>
      <c r="D11" s="235">
        <v>6</v>
      </c>
      <c r="E11" s="235">
        <v>7</v>
      </c>
      <c r="F11" s="235">
        <v>2</v>
      </c>
      <c r="G11" s="235">
        <v>6</v>
      </c>
      <c r="H11" s="235">
        <v>15</v>
      </c>
      <c r="I11" s="235">
        <v>0</v>
      </c>
      <c r="J11" s="235">
        <v>62</v>
      </c>
      <c r="K11" s="235">
        <v>7</v>
      </c>
      <c r="L11" s="235">
        <v>0</v>
      </c>
      <c r="M11" s="235">
        <v>0</v>
      </c>
      <c r="N11" s="1"/>
      <c r="O11" s="1"/>
    </row>
    <row r="12" spans="1:15">
      <c r="A12" s="253" t="s">
        <v>231</v>
      </c>
      <c r="B12" s="235">
        <v>8</v>
      </c>
      <c r="C12" s="235">
        <v>15</v>
      </c>
      <c r="D12" s="235">
        <v>45</v>
      </c>
      <c r="E12" s="235">
        <v>25</v>
      </c>
      <c r="F12" s="235">
        <v>18</v>
      </c>
      <c r="G12" s="235">
        <v>16</v>
      </c>
      <c r="H12" s="235">
        <v>29</v>
      </c>
      <c r="I12" s="235">
        <v>30</v>
      </c>
      <c r="J12" s="235">
        <v>400</v>
      </c>
      <c r="K12" s="235">
        <v>45</v>
      </c>
      <c r="L12" s="235">
        <v>10</v>
      </c>
      <c r="M12" s="235">
        <v>0</v>
      </c>
      <c r="N12" s="1"/>
      <c r="O12" s="1"/>
    </row>
    <row r="13" spans="1:15">
      <c r="A13" s="253" t="s">
        <v>247</v>
      </c>
      <c r="B13" s="235">
        <v>11</v>
      </c>
      <c r="C13" s="235">
        <v>0</v>
      </c>
      <c r="D13" s="235">
        <v>5</v>
      </c>
      <c r="E13" s="235">
        <v>27</v>
      </c>
      <c r="F13" s="235">
        <v>3</v>
      </c>
      <c r="G13" s="235">
        <v>10</v>
      </c>
      <c r="H13" s="235">
        <v>9</v>
      </c>
      <c r="I13" s="235">
        <v>1</v>
      </c>
      <c r="J13" s="235">
        <v>181</v>
      </c>
      <c r="K13" s="235">
        <v>25</v>
      </c>
      <c r="L13" s="235">
        <v>8</v>
      </c>
      <c r="M13" s="235">
        <v>0</v>
      </c>
      <c r="N13" s="1"/>
      <c r="O13" s="1"/>
    </row>
    <row r="14" spans="1:15">
      <c r="A14" s="253" t="s">
        <v>232</v>
      </c>
      <c r="B14" s="235">
        <v>50</v>
      </c>
      <c r="C14" s="235">
        <v>16</v>
      </c>
      <c r="D14" s="235">
        <v>45</v>
      </c>
      <c r="E14" s="235">
        <v>21</v>
      </c>
      <c r="F14" s="235">
        <v>14</v>
      </c>
      <c r="G14" s="235">
        <v>22</v>
      </c>
      <c r="H14" s="235">
        <v>14</v>
      </c>
      <c r="I14" s="235">
        <v>0</v>
      </c>
      <c r="J14" s="235">
        <v>312</v>
      </c>
      <c r="K14" s="235">
        <v>12</v>
      </c>
      <c r="L14" s="235">
        <v>16</v>
      </c>
      <c r="M14" s="235">
        <v>0</v>
      </c>
      <c r="N14" s="1"/>
      <c r="O14" s="1"/>
    </row>
    <row r="15" spans="1:15">
      <c r="A15" s="253" t="s">
        <v>242</v>
      </c>
      <c r="B15" s="235">
        <v>3</v>
      </c>
      <c r="C15" s="235">
        <v>3</v>
      </c>
      <c r="D15" s="235">
        <v>5</v>
      </c>
      <c r="E15" s="235">
        <v>6</v>
      </c>
      <c r="F15" s="235">
        <v>1</v>
      </c>
      <c r="G15" s="235">
        <v>0</v>
      </c>
      <c r="H15" s="235">
        <v>6</v>
      </c>
      <c r="I15" s="235">
        <v>0</v>
      </c>
      <c r="J15" s="235">
        <v>52</v>
      </c>
      <c r="K15" s="235">
        <v>0</v>
      </c>
      <c r="L15" s="235">
        <v>1</v>
      </c>
      <c r="M15" s="235">
        <v>3</v>
      </c>
      <c r="N15" s="1"/>
      <c r="O15" s="1"/>
    </row>
    <row r="16" spans="1:15">
      <c r="A16" s="253" t="s">
        <v>233</v>
      </c>
      <c r="B16" s="235">
        <v>19</v>
      </c>
      <c r="C16" s="235">
        <v>10</v>
      </c>
      <c r="D16" s="235">
        <v>9</v>
      </c>
      <c r="E16" s="235">
        <v>9</v>
      </c>
      <c r="F16" s="235">
        <v>7</v>
      </c>
      <c r="G16" s="235">
        <v>12</v>
      </c>
      <c r="H16" s="235">
        <v>30</v>
      </c>
      <c r="I16" s="235">
        <v>7</v>
      </c>
      <c r="J16" s="235">
        <v>258</v>
      </c>
      <c r="K16" s="235">
        <v>42</v>
      </c>
      <c r="L16" s="235">
        <v>9</v>
      </c>
      <c r="M16" s="235">
        <v>0</v>
      </c>
      <c r="N16" s="1"/>
      <c r="O16" s="1"/>
    </row>
    <row r="17" spans="1:15">
      <c r="A17" s="253" t="s">
        <v>234</v>
      </c>
      <c r="B17" s="235">
        <v>12</v>
      </c>
      <c r="C17" s="235">
        <v>3</v>
      </c>
      <c r="D17" s="235">
        <v>10</v>
      </c>
      <c r="E17" s="235">
        <v>4</v>
      </c>
      <c r="F17" s="235">
        <v>1</v>
      </c>
      <c r="G17" s="235">
        <v>5</v>
      </c>
      <c r="H17" s="235">
        <v>16</v>
      </c>
      <c r="I17" s="235">
        <v>3</v>
      </c>
      <c r="J17" s="235">
        <v>216</v>
      </c>
      <c r="K17" s="235">
        <v>54</v>
      </c>
      <c r="L17" s="235">
        <v>0</v>
      </c>
      <c r="M17" s="235">
        <v>20</v>
      </c>
      <c r="N17" s="1"/>
      <c r="O17" s="1"/>
    </row>
    <row r="18" spans="1:15">
      <c r="A18" s="253" t="s">
        <v>235</v>
      </c>
      <c r="B18" s="235">
        <v>16</v>
      </c>
      <c r="C18" s="235">
        <v>7</v>
      </c>
      <c r="D18" s="235">
        <v>39</v>
      </c>
      <c r="E18" s="235">
        <v>13</v>
      </c>
      <c r="F18" s="235">
        <v>5</v>
      </c>
      <c r="G18" s="235">
        <v>1</v>
      </c>
      <c r="H18" s="235">
        <v>23</v>
      </c>
      <c r="I18" s="235">
        <v>17</v>
      </c>
      <c r="J18" s="235">
        <v>81</v>
      </c>
      <c r="K18" s="235">
        <v>4</v>
      </c>
      <c r="L18" s="235">
        <v>2</v>
      </c>
      <c r="M18" s="235">
        <v>26</v>
      </c>
      <c r="N18" s="1"/>
      <c r="O18" s="1"/>
    </row>
    <row r="19" spans="1:15">
      <c r="A19" s="253" t="s">
        <v>236</v>
      </c>
      <c r="B19" s="235">
        <v>17</v>
      </c>
      <c r="C19" s="235">
        <v>10</v>
      </c>
      <c r="D19" s="235">
        <v>12</v>
      </c>
      <c r="E19" s="235">
        <v>19</v>
      </c>
      <c r="F19" s="235">
        <v>17</v>
      </c>
      <c r="G19" s="235">
        <v>0</v>
      </c>
      <c r="H19" s="235">
        <v>3</v>
      </c>
      <c r="I19" s="235">
        <v>13</v>
      </c>
      <c r="J19" s="235">
        <v>5</v>
      </c>
      <c r="K19" s="235">
        <v>0</v>
      </c>
      <c r="L19" s="235">
        <v>10</v>
      </c>
      <c r="M19" s="235">
        <v>0</v>
      </c>
      <c r="N19" s="1"/>
      <c r="O19" s="1"/>
    </row>
    <row r="20" spans="1:15">
      <c r="A20" s="253" t="s">
        <v>244</v>
      </c>
      <c r="B20" s="235">
        <v>102</v>
      </c>
      <c r="C20" s="235">
        <v>0</v>
      </c>
      <c r="D20" s="235">
        <v>54</v>
      </c>
      <c r="E20" s="235">
        <v>7</v>
      </c>
      <c r="F20" s="235">
        <v>1</v>
      </c>
      <c r="G20" s="235">
        <v>42</v>
      </c>
      <c r="H20" s="235">
        <v>18</v>
      </c>
      <c r="I20" s="235">
        <v>8</v>
      </c>
      <c r="J20" s="235">
        <v>68</v>
      </c>
      <c r="K20" s="235">
        <v>10</v>
      </c>
      <c r="L20" s="235">
        <v>5</v>
      </c>
      <c r="M20" s="235">
        <v>0</v>
      </c>
      <c r="N20" s="1"/>
      <c r="O20" s="1"/>
    </row>
    <row r="21" spans="1:15">
      <c r="A21" s="253" t="s">
        <v>225</v>
      </c>
      <c r="B21" s="235">
        <v>10</v>
      </c>
      <c r="C21" s="235">
        <v>0</v>
      </c>
      <c r="D21" s="235">
        <v>2</v>
      </c>
      <c r="E21" s="235">
        <v>0</v>
      </c>
      <c r="F21" s="235">
        <v>0</v>
      </c>
      <c r="G21" s="235">
        <v>4</v>
      </c>
      <c r="H21" s="235">
        <v>2</v>
      </c>
      <c r="I21" s="235">
        <v>0</v>
      </c>
      <c r="J21" s="235">
        <v>20</v>
      </c>
      <c r="K21" s="235">
        <v>4</v>
      </c>
      <c r="L21" s="235">
        <v>10</v>
      </c>
      <c r="M21" s="235">
        <v>0</v>
      </c>
      <c r="N21" s="1"/>
      <c r="O21" s="1"/>
    </row>
    <row r="22" spans="1:15">
      <c r="A22" s="253" t="s">
        <v>238</v>
      </c>
      <c r="B22" s="235">
        <v>12</v>
      </c>
      <c r="C22" s="235">
        <v>6</v>
      </c>
      <c r="D22" s="235">
        <v>11</v>
      </c>
      <c r="E22" s="235">
        <v>16</v>
      </c>
      <c r="F22" s="235">
        <v>9</v>
      </c>
      <c r="G22" s="235">
        <v>33</v>
      </c>
      <c r="H22" s="235">
        <v>33</v>
      </c>
      <c r="I22" s="235">
        <v>6</v>
      </c>
      <c r="J22" s="235">
        <v>123</v>
      </c>
      <c r="K22" s="235">
        <v>10</v>
      </c>
      <c r="L22" s="235">
        <v>11</v>
      </c>
      <c r="M22" s="235">
        <v>8</v>
      </c>
      <c r="N22" s="1"/>
      <c r="O22" s="1"/>
    </row>
    <row r="23" spans="1:15">
      <c r="A23" s="253" t="s">
        <v>239</v>
      </c>
      <c r="B23" s="235">
        <v>17</v>
      </c>
      <c r="C23" s="235">
        <v>40</v>
      </c>
      <c r="D23" s="235">
        <v>13</v>
      </c>
      <c r="E23" s="235">
        <v>14</v>
      </c>
      <c r="F23" s="235">
        <v>10</v>
      </c>
      <c r="G23" s="235">
        <v>36</v>
      </c>
      <c r="H23" s="235">
        <v>15</v>
      </c>
      <c r="I23" s="235">
        <v>1</v>
      </c>
      <c r="J23" s="235">
        <v>180</v>
      </c>
      <c r="K23" s="235">
        <v>15</v>
      </c>
      <c r="L23" s="235">
        <v>10</v>
      </c>
      <c r="M23" s="235">
        <v>0</v>
      </c>
      <c r="N23" s="1"/>
      <c r="O23" s="1"/>
    </row>
    <row r="24" spans="1:15">
      <c r="A24" s="253" t="s">
        <v>240</v>
      </c>
      <c r="B24" s="235">
        <v>7</v>
      </c>
      <c r="C24" s="235">
        <v>5</v>
      </c>
      <c r="D24" s="235">
        <v>30</v>
      </c>
      <c r="E24" s="235">
        <v>2</v>
      </c>
      <c r="F24" s="235">
        <v>2</v>
      </c>
      <c r="G24" s="235">
        <v>10</v>
      </c>
      <c r="H24" s="235">
        <v>2</v>
      </c>
      <c r="I24" s="235">
        <v>2</v>
      </c>
      <c r="J24" s="235">
        <v>10</v>
      </c>
      <c r="K24" s="235">
        <v>0</v>
      </c>
      <c r="L24" s="235">
        <v>6</v>
      </c>
      <c r="M24" s="235">
        <v>0</v>
      </c>
      <c r="N24" s="1"/>
      <c r="O24" s="1"/>
    </row>
    <row r="25" spans="1:15">
      <c r="A25" s="253" t="s">
        <v>241</v>
      </c>
      <c r="B25" s="235">
        <v>10</v>
      </c>
      <c r="C25" s="235">
        <v>0</v>
      </c>
      <c r="D25" s="235">
        <v>8</v>
      </c>
      <c r="E25" s="235">
        <v>4</v>
      </c>
      <c r="F25" s="235">
        <v>3</v>
      </c>
      <c r="G25" s="235">
        <v>9</v>
      </c>
      <c r="H25" s="235">
        <v>0</v>
      </c>
      <c r="I25" s="235">
        <v>2</v>
      </c>
      <c r="J25" s="235">
        <v>140</v>
      </c>
      <c r="K25" s="235">
        <v>0</v>
      </c>
      <c r="L25" s="235">
        <v>9</v>
      </c>
      <c r="M25" s="235">
        <v>0</v>
      </c>
      <c r="N25" s="1"/>
      <c r="O25" s="1"/>
    </row>
    <row r="26" spans="1:15">
      <c r="A26" s="290" t="s">
        <v>243</v>
      </c>
      <c r="B26" s="309">
        <v>10</v>
      </c>
      <c r="C26" s="309">
        <v>5</v>
      </c>
      <c r="D26" s="309">
        <v>4</v>
      </c>
      <c r="E26" s="309">
        <v>3</v>
      </c>
      <c r="F26" s="309">
        <v>1</v>
      </c>
      <c r="G26" s="309">
        <v>13</v>
      </c>
      <c r="H26" s="309">
        <v>2</v>
      </c>
      <c r="I26" s="309">
        <v>0</v>
      </c>
      <c r="J26" s="309">
        <v>38</v>
      </c>
      <c r="K26" s="309">
        <v>23</v>
      </c>
      <c r="L26" s="309">
        <v>5</v>
      </c>
      <c r="M26" s="309">
        <v>0</v>
      </c>
      <c r="N26" s="1"/>
      <c r="O26" s="1"/>
    </row>
  </sheetData>
  <sortState ref="A30:M52">
    <sortCondition ref="A3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B13" sqref="B13"/>
    </sheetView>
  </sheetViews>
  <sheetFormatPr defaultRowHeight="14.4"/>
  <cols>
    <col min="1" max="1" width="70.109375" customWidth="1"/>
    <col min="2" max="2" width="13.44140625" customWidth="1"/>
    <col min="5" max="5" width="35.6640625" customWidth="1"/>
  </cols>
  <sheetData>
    <row r="1" spans="1:7">
      <c r="A1" s="106" t="s">
        <v>290</v>
      </c>
      <c r="B1" s="80"/>
      <c r="C1" s="75"/>
      <c r="E1" s="1"/>
      <c r="F1" s="1"/>
      <c r="G1" s="1"/>
    </row>
    <row r="2" spans="1:7">
      <c r="A2" s="106" t="s">
        <v>149</v>
      </c>
      <c r="B2" s="80"/>
      <c r="C2" s="75"/>
      <c r="E2" s="16"/>
      <c r="F2" s="17"/>
      <c r="G2" s="1"/>
    </row>
    <row r="3" spans="1:7">
      <c r="A3" s="80"/>
      <c r="B3" s="80"/>
      <c r="C3" s="75"/>
      <c r="E3" s="17"/>
      <c r="F3" s="17"/>
      <c r="G3" s="1"/>
    </row>
    <row r="4" spans="1:7">
      <c r="A4" s="189" t="s">
        <v>101</v>
      </c>
      <c r="B4" s="88" t="s">
        <v>9</v>
      </c>
      <c r="C4" s="75"/>
      <c r="E4" s="17"/>
      <c r="F4" s="283"/>
      <c r="G4" s="1"/>
    </row>
    <row r="5" spans="1:7">
      <c r="A5" s="13" t="s">
        <v>220</v>
      </c>
      <c r="B5" s="13">
        <v>445</v>
      </c>
      <c r="C5" s="75"/>
      <c r="E5" s="1"/>
      <c r="F5" s="1"/>
      <c r="G5" s="1"/>
    </row>
    <row r="6" spans="1:7">
      <c r="A6" s="13" t="s">
        <v>221</v>
      </c>
      <c r="B6" s="13">
        <v>209</v>
      </c>
      <c r="C6" s="75"/>
    </row>
    <row r="7" spans="1:7">
      <c r="A7" s="13" t="s">
        <v>316</v>
      </c>
      <c r="B7" s="13">
        <v>346</v>
      </c>
      <c r="C7" s="75"/>
    </row>
    <row r="8" spans="1:7">
      <c r="A8" s="13" t="s">
        <v>315</v>
      </c>
      <c r="B8" s="13">
        <v>239</v>
      </c>
      <c r="C8" s="75"/>
    </row>
    <row r="9" spans="1:7">
      <c r="A9" s="13" t="s">
        <v>319</v>
      </c>
      <c r="B9" s="13">
        <v>124</v>
      </c>
      <c r="C9" s="75"/>
    </row>
    <row r="10" spans="1:7">
      <c r="A10" s="13" t="s">
        <v>317</v>
      </c>
      <c r="B10" s="13">
        <v>314</v>
      </c>
      <c r="C10" s="75"/>
    </row>
    <row r="11" spans="1:7">
      <c r="A11" s="191" t="s">
        <v>318</v>
      </c>
      <c r="B11" s="191">
        <v>304</v>
      </c>
      <c r="C11" s="305"/>
      <c r="D11" s="45"/>
    </row>
    <row r="12" spans="1:7">
      <c r="A12" s="191" t="s">
        <v>320</v>
      </c>
      <c r="B12" s="191">
        <v>120</v>
      </c>
      <c r="C12" s="305"/>
      <c r="D12" s="45"/>
    </row>
    <row r="13" spans="1:7">
      <c r="A13" s="13" t="s">
        <v>321</v>
      </c>
      <c r="B13" s="13">
        <v>2831</v>
      </c>
      <c r="C13" s="75"/>
    </row>
    <row r="14" spans="1:7">
      <c r="A14" s="13" t="s">
        <v>322</v>
      </c>
      <c r="B14" s="13">
        <v>510</v>
      </c>
      <c r="C14" s="75"/>
    </row>
    <row r="15" spans="1:7">
      <c r="A15" s="13" t="s">
        <v>323</v>
      </c>
      <c r="B15" s="13">
        <v>191</v>
      </c>
      <c r="C15" s="75"/>
    </row>
    <row r="16" spans="1:7">
      <c r="A16" s="217" t="s">
        <v>324</v>
      </c>
      <c r="B16" s="217">
        <v>86</v>
      </c>
      <c r="C16" s="75"/>
    </row>
    <row r="17" spans="1:7">
      <c r="A17" s="80"/>
      <c r="B17" s="80"/>
      <c r="C17" s="75"/>
    </row>
    <row r="18" spans="1:7" s="40" customFormat="1">
      <c r="A18" s="366"/>
      <c r="B18" s="366"/>
      <c r="C18" s="80"/>
      <c r="G18"/>
    </row>
  </sheetData>
  <mergeCells count="1">
    <mergeCell ref="A18:B18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zoomScaleNormal="100" workbookViewId="0">
      <selection activeCell="F30" sqref="F30"/>
    </sheetView>
  </sheetViews>
  <sheetFormatPr defaultRowHeight="14.4"/>
  <sheetData>
    <row r="1" spans="1:4" ht="21">
      <c r="A1" s="121" t="s">
        <v>107</v>
      </c>
      <c r="B1" s="36"/>
      <c r="C1" s="36"/>
      <c r="D1" s="36"/>
    </row>
    <row r="2" spans="1:4">
      <c r="A2" s="57"/>
      <c r="B2" s="36"/>
      <c r="C2" s="36"/>
      <c r="D2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4.4"/>
  <sheetData>
    <row r="1" spans="1:4" ht="21">
      <c r="A1" s="121" t="s">
        <v>152</v>
      </c>
      <c r="B1" s="36"/>
      <c r="C1" s="36"/>
      <c r="D1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selection activeCell="G19" sqref="G19"/>
    </sheetView>
  </sheetViews>
  <sheetFormatPr defaultRowHeight="14.4"/>
  <cols>
    <col min="1" max="1" width="23.6640625" customWidth="1"/>
    <col min="2" max="2" width="1.5546875" customWidth="1"/>
    <col min="3" max="3" width="8.109375" customWidth="1"/>
    <col min="5" max="5" width="1.44140625" customWidth="1"/>
    <col min="8" max="8" width="1.88671875" customWidth="1"/>
    <col min="11" max="11" width="1.44140625" customWidth="1"/>
    <col min="12" max="12" width="21.33203125" customWidth="1"/>
    <col min="13" max="13" width="11.88671875" customWidth="1"/>
    <col min="14" max="14" width="16" customWidth="1"/>
  </cols>
  <sheetData>
    <row r="1" spans="1:14">
      <c r="A1" s="106" t="s">
        <v>291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5"/>
    </row>
    <row r="2" spans="1:14">
      <c r="A2" s="106" t="s">
        <v>360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5"/>
    </row>
    <row r="3" spans="1:14">
      <c r="A3" s="106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5"/>
    </row>
    <row r="4" spans="1:14">
      <c r="A4" s="369" t="s">
        <v>46</v>
      </c>
      <c r="B4" s="132"/>
      <c r="C4" s="371" t="s">
        <v>49</v>
      </c>
      <c r="D4" s="371"/>
      <c r="E4" s="124"/>
      <c r="F4" s="371" t="s">
        <v>50</v>
      </c>
      <c r="G4" s="371"/>
      <c r="H4" s="124"/>
      <c r="I4" s="372" t="s">
        <v>5</v>
      </c>
      <c r="J4" s="372"/>
      <c r="K4" s="80"/>
      <c r="L4" s="373" t="s">
        <v>51</v>
      </c>
      <c r="M4" s="367" t="s">
        <v>10</v>
      </c>
    </row>
    <row r="5" spans="1:14">
      <c r="A5" s="370"/>
      <c r="B5" s="132"/>
      <c r="C5" s="216" t="s">
        <v>47</v>
      </c>
      <c r="D5" s="216" t="s">
        <v>48</v>
      </c>
      <c r="E5" s="89"/>
      <c r="F5" s="216" t="s">
        <v>47</v>
      </c>
      <c r="G5" s="216" t="s">
        <v>48</v>
      </c>
      <c r="H5" s="89"/>
      <c r="I5" s="216" t="s">
        <v>47</v>
      </c>
      <c r="J5" s="216" t="s">
        <v>48</v>
      </c>
      <c r="K5" s="80"/>
      <c r="L5" s="374"/>
      <c r="M5" s="368"/>
    </row>
    <row r="6" spans="1:14">
      <c r="A6" s="133" t="s">
        <v>52</v>
      </c>
      <c r="B6" s="133"/>
      <c r="C6" s="75">
        <v>11</v>
      </c>
      <c r="D6" s="75">
        <v>9</v>
      </c>
      <c r="E6" s="89"/>
      <c r="F6" s="75">
        <v>6</v>
      </c>
      <c r="G6" s="75">
        <v>10</v>
      </c>
      <c r="H6" s="89"/>
      <c r="I6" s="80">
        <f t="shared" ref="I6:J11" si="0">SUM(C6,F6)</f>
        <v>17</v>
      </c>
      <c r="J6" s="80">
        <f t="shared" si="0"/>
        <v>19</v>
      </c>
      <c r="K6" s="80"/>
      <c r="L6" s="80">
        <f t="shared" ref="L6:L11" si="1">SUM(I6:J6)</f>
        <v>36</v>
      </c>
      <c r="M6" s="135">
        <f>+L6/341*100</f>
        <v>10.557184750733137</v>
      </c>
    </row>
    <row r="7" spans="1:14">
      <c r="A7" s="134" t="s">
        <v>53</v>
      </c>
      <c r="B7" s="134"/>
      <c r="C7" s="75">
        <v>23</v>
      </c>
      <c r="D7" s="75">
        <v>19</v>
      </c>
      <c r="E7" s="89"/>
      <c r="F7" s="75">
        <v>10</v>
      </c>
      <c r="G7" s="75">
        <v>8</v>
      </c>
      <c r="H7" s="89"/>
      <c r="I7" s="80">
        <f t="shared" si="0"/>
        <v>33</v>
      </c>
      <c r="J7" s="80">
        <f t="shared" si="0"/>
        <v>27</v>
      </c>
      <c r="K7" s="80"/>
      <c r="L7" s="80">
        <f t="shared" si="1"/>
        <v>60</v>
      </c>
      <c r="M7" s="135">
        <f t="shared" ref="M7:M11" si="2">+L7/341*100</f>
        <v>17.595307917888565</v>
      </c>
    </row>
    <row r="8" spans="1:14">
      <c r="A8" s="134" t="s">
        <v>54</v>
      </c>
      <c r="B8" s="134"/>
      <c r="C8" s="75">
        <v>56</v>
      </c>
      <c r="D8" s="75">
        <v>26</v>
      </c>
      <c r="E8" s="89"/>
      <c r="F8" s="75">
        <v>19</v>
      </c>
      <c r="G8" s="75">
        <v>28</v>
      </c>
      <c r="H8" s="89"/>
      <c r="I8" s="80">
        <f t="shared" si="0"/>
        <v>75</v>
      </c>
      <c r="J8" s="80">
        <f t="shared" si="0"/>
        <v>54</v>
      </c>
      <c r="K8" s="80"/>
      <c r="L8" s="80">
        <f t="shared" si="1"/>
        <v>129</v>
      </c>
      <c r="M8" s="135">
        <f t="shared" si="2"/>
        <v>37.829912023460409</v>
      </c>
    </row>
    <row r="9" spans="1:14">
      <c r="A9" s="134" t="s">
        <v>55</v>
      </c>
      <c r="B9" s="134"/>
      <c r="C9" s="89">
        <v>22</v>
      </c>
      <c r="D9" s="89">
        <v>21</v>
      </c>
      <c r="E9" s="89"/>
      <c r="F9" s="75">
        <v>20</v>
      </c>
      <c r="G9" s="75">
        <v>13</v>
      </c>
      <c r="H9" s="89"/>
      <c r="I9" s="80">
        <f t="shared" si="0"/>
        <v>42</v>
      </c>
      <c r="J9" s="80">
        <f t="shared" si="0"/>
        <v>34</v>
      </c>
      <c r="K9" s="80"/>
      <c r="L9" s="80">
        <f t="shared" si="1"/>
        <v>76</v>
      </c>
      <c r="M9" s="135">
        <f t="shared" si="2"/>
        <v>22.287390029325511</v>
      </c>
    </row>
    <row r="10" spans="1:14">
      <c r="A10" s="134" t="s">
        <v>56</v>
      </c>
      <c r="B10" s="134"/>
      <c r="C10" s="75">
        <v>3</v>
      </c>
      <c r="D10" s="75">
        <v>9</v>
      </c>
      <c r="E10" s="89"/>
      <c r="F10" s="75">
        <v>26</v>
      </c>
      <c r="G10" s="75">
        <v>2</v>
      </c>
      <c r="H10" s="89"/>
      <c r="I10" s="80">
        <f>SUM(C10,F10)</f>
        <v>29</v>
      </c>
      <c r="J10" s="80">
        <f>SUM(D10,G10)</f>
        <v>11</v>
      </c>
      <c r="K10" s="80"/>
      <c r="L10" s="80">
        <f t="shared" si="1"/>
        <v>40</v>
      </c>
      <c r="M10" s="135">
        <f t="shared" si="2"/>
        <v>11.730205278592376</v>
      </c>
    </row>
    <row r="11" spans="1:14">
      <c r="A11" s="110" t="s">
        <v>5</v>
      </c>
      <c r="B11" s="136"/>
      <c r="C11" s="91">
        <f>SUM(C6:C10)</f>
        <v>115</v>
      </c>
      <c r="D11" s="91">
        <f>SUM(D6:D10)</f>
        <v>84</v>
      </c>
      <c r="E11" s="137"/>
      <c r="F11" s="91">
        <f>SUM(F6:F10)</f>
        <v>81</v>
      </c>
      <c r="G11" s="91">
        <f>SUM(G6:G10)</f>
        <v>61</v>
      </c>
      <c r="H11" s="137"/>
      <c r="I11" s="83">
        <f t="shared" si="0"/>
        <v>196</v>
      </c>
      <c r="J11" s="83">
        <f t="shared" si="0"/>
        <v>145</v>
      </c>
      <c r="K11" s="138"/>
      <c r="L11" s="83">
        <f t="shared" si="1"/>
        <v>341</v>
      </c>
      <c r="M11" s="139">
        <f t="shared" si="2"/>
        <v>100</v>
      </c>
      <c r="N11" s="26"/>
    </row>
    <row r="12" spans="1:14">
      <c r="D12" s="75"/>
      <c r="G12" s="75"/>
    </row>
  </sheetData>
  <mergeCells count="6">
    <mergeCell ref="M4:M5"/>
    <mergeCell ref="A4:A5"/>
    <mergeCell ref="C4:D4"/>
    <mergeCell ref="F4:G4"/>
    <mergeCell ref="I4:J4"/>
    <mergeCell ref="L4:L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activeCell="D15" sqref="D15"/>
    </sheetView>
  </sheetViews>
  <sheetFormatPr defaultRowHeight="14.4"/>
  <cols>
    <col min="1" max="1" width="23.6640625" customWidth="1"/>
    <col min="2" max="2" width="1.5546875" customWidth="1"/>
    <col min="3" max="3" width="8.109375" customWidth="1"/>
    <col min="5" max="5" width="8.33203125" customWidth="1"/>
    <col min="6" max="6" width="3.33203125" style="1" customWidth="1"/>
    <col min="9" max="9" width="9.44140625" customWidth="1"/>
    <col min="10" max="10" width="1.44140625" customWidth="1"/>
    <col min="11" max="11" width="14.109375" customWidth="1"/>
    <col min="12" max="12" width="16" customWidth="1"/>
  </cols>
  <sheetData>
    <row r="1" spans="1:12">
      <c r="A1" s="106" t="s">
        <v>334</v>
      </c>
      <c r="B1" s="80"/>
      <c r="C1" s="80"/>
      <c r="D1" s="80"/>
      <c r="E1" s="80"/>
      <c r="F1" s="81"/>
      <c r="G1" s="80"/>
      <c r="H1" s="80"/>
      <c r="I1" s="80"/>
      <c r="J1" s="80"/>
      <c r="K1" s="80"/>
      <c r="L1" s="85"/>
    </row>
    <row r="2" spans="1:12">
      <c r="A2" s="106" t="s">
        <v>359</v>
      </c>
      <c r="B2" s="80"/>
      <c r="C2" s="80"/>
      <c r="D2" s="80"/>
      <c r="E2" s="80"/>
      <c r="F2" s="81"/>
      <c r="G2" s="80"/>
      <c r="H2" s="80"/>
      <c r="I2" s="80"/>
      <c r="J2" s="80"/>
      <c r="K2" s="80"/>
      <c r="L2" s="85"/>
    </row>
    <row r="3" spans="1:12">
      <c r="A3" s="106"/>
      <c r="B3" s="80"/>
      <c r="C3" s="80"/>
      <c r="D3" s="80"/>
      <c r="E3" s="80"/>
      <c r="F3" s="81"/>
      <c r="G3" s="80"/>
      <c r="H3" s="80"/>
      <c r="I3" s="80"/>
      <c r="J3" s="80"/>
      <c r="K3" s="80"/>
      <c r="L3" s="85"/>
    </row>
    <row r="4" spans="1:12">
      <c r="A4" s="369" t="s">
        <v>46</v>
      </c>
      <c r="B4" s="132"/>
      <c r="C4" s="371" t="s">
        <v>49</v>
      </c>
      <c r="D4" s="371"/>
      <c r="E4" s="373" t="s">
        <v>361</v>
      </c>
      <c r="F4" s="90"/>
      <c r="G4" s="371" t="s">
        <v>50</v>
      </c>
      <c r="H4" s="371"/>
      <c r="I4" s="373" t="s">
        <v>362</v>
      </c>
      <c r="J4" s="80"/>
      <c r="K4" s="373" t="s">
        <v>51</v>
      </c>
      <c r="L4" s="367" t="s">
        <v>10</v>
      </c>
    </row>
    <row r="5" spans="1:12">
      <c r="A5" s="370"/>
      <c r="B5" s="132"/>
      <c r="C5" s="216" t="s">
        <v>47</v>
      </c>
      <c r="D5" s="216" t="s">
        <v>48</v>
      </c>
      <c r="E5" s="374"/>
      <c r="F5" s="90"/>
      <c r="G5" s="216" t="s">
        <v>47</v>
      </c>
      <c r="H5" s="216" t="s">
        <v>48</v>
      </c>
      <c r="I5" s="374"/>
      <c r="J5" s="80"/>
      <c r="K5" s="374"/>
      <c r="L5" s="368"/>
    </row>
    <row r="6" spans="1:12">
      <c r="A6" s="133" t="s">
        <v>52</v>
      </c>
      <c r="B6" s="133"/>
      <c r="C6" s="75">
        <v>11</v>
      </c>
      <c r="D6" s="75">
        <v>9</v>
      </c>
      <c r="E6" s="89">
        <f>SUM(C6:D6)</f>
        <v>20</v>
      </c>
      <c r="F6" s="90"/>
      <c r="G6" s="75">
        <v>6</v>
      </c>
      <c r="H6" s="75">
        <v>10</v>
      </c>
      <c r="I6" s="89">
        <f>SUM(G6:H6)</f>
        <v>16</v>
      </c>
      <c r="J6" s="80"/>
      <c r="K6" s="80">
        <f t="shared" ref="K6:K11" si="0">SUM(E6,I6)</f>
        <v>36</v>
      </c>
      <c r="L6" s="135">
        <f>+K6/341*100</f>
        <v>10.557184750733137</v>
      </c>
    </row>
    <row r="7" spans="1:12">
      <c r="A7" s="134" t="s">
        <v>53</v>
      </c>
      <c r="B7" s="134"/>
      <c r="C7" s="75">
        <v>23</v>
      </c>
      <c r="D7" s="75">
        <v>19</v>
      </c>
      <c r="E7" s="89">
        <f t="shared" ref="E7:E11" si="1">SUM(C7:D7)</f>
        <v>42</v>
      </c>
      <c r="F7" s="90"/>
      <c r="G7" s="75">
        <v>10</v>
      </c>
      <c r="H7" s="75">
        <v>8</v>
      </c>
      <c r="I7" s="89">
        <f t="shared" ref="I7:I11" si="2">SUM(G7:H7)</f>
        <v>18</v>
      </c>
      <c r="J7" s="80"/>
      <c r="K7" s="80">
        <f t="shared" si="0"/>
        <v>60</v>
      </c>
      <c r="L7" s="135">
        <f t="shared" ref="L7:L11" si="3">+K7/341*100</f>
        <v>17.595307917888565</v>
      </c>
    </row>
    <row r="8" spans="1:12">
      <c r="A8" s="134" t="s">
        <v>54</v>
      </c>
      <c r="B8" s="134"/>
      <c r="C8" s="75">
        <v>56</v>
      </c>
      <c r="D8" s="75">
        <v>26</v>
      </c>
      <c r="E8" s="89">
        <f t="shared" si="1"/>
        <v>82</v>
      </c>
      <c r="F8" s="90"/>
      <c r="G8" s="75">
        <v>19</v>
      </c>
      <c r="H8" s="75">
        <v>28</v>
      </c>
      <c r="I8" s="89">
        <f t="shared" si="2"/>
        <v>47</v>
      </c>
      <c r="J8" s="80"/>
      <c r="K8" s="80">
        <f t="shared" si="0"/>
        <v>129</v>
      </c>
      <c r="L8" s="135">
        <f t="shared" si="3"/>
        <v>37.829912023460409</v>
      </c>
    </row>
    <row r="9" spans="1:12">
      <c r="A9" s="134" t="s">
        <v>55</v>
      </c>
      <c r="B9" s="134"/>
      <c r="C9" s="89">
        <v>22</v>
      </c>
      <c r="D9" s="89">
        <v>21</v>
      </c>
      <c r="E9" s="89">
        <f t="shared" si="1"/>
        <v>43</v>
      </c>
      <c r="F9" s="90"/>
      <c r="G9" s="75">
        <v>20</v>
      </c>
      <c r="H9" s="75">
        <v>13</v>
      </c>
      <c r="I9" s="89">
        <f t="shared" si="2"/>
        <v>33</v>
      </c>
      <c r="J9" s="80"/>
      <c r="K9" s="80">
        <f t="shared" si="0"/>
        <v>76</v>
      </c>
      <c r="L9" s="135">
        <f t="shared" si="3"/>
        <v>22.287390029325511</v>
      </c>
    </row>
    <row r="10" spans="1:12">
      <c r="A10" s="134" t="s">
        <v>56</v>
      </c>
      <c r="B10" s="134"/>
      <c r="C10" s="75">
        <v>3</v>
      </c>
      <c r="D10" s="75">
        <v>9</v>
      </c>
      <c r="E10" s="89">
        <f t="shared" si="1"/>
        <v>12</v>
      </c>
      <c r="F10" s="90"/>
      <c r="G10" s="75">
        <v>26</v>
      </c>
      <c r="H10" s="75">
        <v>2</v>
      </c>
      <c r="I10" s="89">
        <f t="shared" si="2"/>
        <v>28</v>
      </c>
      <c r="J10" s="80"/>
      <c r="K10" s="80">
        <f t="shared" si="0"/>
        <v>40</v>
      </c>
      <c r="L10" s="135">
        <f t="shared" si="3"/>
        <v>11.730205278592376</v>
      </c>
    </row>
    <row r="11" spans="1:12">
      <c r="A11" s="110" t="s">
        <v>5</v>
      </c>
      <c r="B11" s="136"/>
      <c r="C11" s="91">
        <f>SUM(C6:C10)</f>
        <v>115</v>
      </c>
      <c r="D11" s="91">
        <f>SUM(D6:D10)</f>
        <v>84</v>
      </c>
      <c r="E11" s="91">
        <f t="shared" si="1"/>
        <v>199</v>
      </c>
      <c r="F11" s="137"/>
      <c r="G11" s="91">
        <f>SUM(G6:G10)</f>
        <v>81</v>
      </c>
      <c r="H11" s="91">
        <f>SUM(H6:H10)</f>
        <v>61</v>
      </c>
      <c r="I11" s="91">
        <f t="shared" si="2"/>
        <v>142</v>
      </c>
      <c r="J11" s="138"/>
      <c r="K11" s="83">
        <f t="shared" si="0"/>
        <v>341</v>
      </c>
      <c r="L11" s="139">
        <f t="shared" si="3"/>
        <v>100</v>
      </c>
    </row>
  </sheetData>
  <mergeCells count="7">
    <mergeCell ref="L4:L5"/>
    <mergeCell ref="A4:A5"/>
    <mergeCell ref="C4:D4"/>
    <mergeCell ref="G4:H4"/>
    <mergeCell ref="K4:K5"/>
    <mergeCell ref="E4:E5"/>
    <mergeCell ref="I4:I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15" sqref="G15"/>
    </sheetView>
  </sheetViews>
  <sheetFormatPr defaultRowHeight="14.4"/>
  <cols>
    <col min="1" max="1" width="15.44140625" customWidth="1"/>
    <col min="2" max="2" width="3" customWidth="1"/>
    <col min="4" max="4" width="11.109375" customWidth="1"/>
    <col min="5" max="5" width="16" customWidth="1"/>
    <col min="6" max="6" width="3" style="1" customWidth="1"/>
    <col min="7" max="7" width="11.44140625" customWidth="1"/>
    <col min="8" max="8" width="11.33203125" customWidth="1"/>
    <col min="9" max="9" width="13.109375" customWidth="1"/>
  </cols>
  <sheetData>
    <row r="1" spans="1:9">
      <c r="A1" s="106" t="s">
        <v>335</v>
      </c>
      <c r="B1" s="106"/>
    </row>
    <row r="2" spans="1:9">
      <c r="A2" s="106" t="s">
        <v>336</v>
      </c>
      <c r="B2" s="106"/>
      <c r="C2" s="24"/>
    </row>
    <row r="4" spans="1:9" ht="15" customHeight="1">
      <c r="A4" s="369" t="s">
        <v>46</v>
      </c>
      <c r="B4" s="321"/>
      <c r="C4" s="375" t="s">
        <v>258</v>
      </c>
      <c r="D4" s="375"/>
      <c r="E4" s="375"/>
      <c r="F4" s="324"/>
      <c r="G4" s="376" t="s">
        <v>10</v>
      </c>
      <c r="H4" s="376"/>
      <c r="I4" s="376"/>
    </row>
    <row r="5" spans="1:9" ht="30.75" customHeight="1">
      <c r="A5" s="370"/>
      <c r="B5" s="321"/>
      <c r="C5" s="325" t="s">
        <v>47</v>
      </c>
      <c r="D5" s="325" t="s">
        <v>48</v>
      </c>
      <c r="E5" s="250" t="s">
        <v>51</v>
      </c>
      <c r="F5" s="324"/>
      <c r="G5" s="354" t="s">
        <v>47</v>
      </c>
      <c r="H5" s="354" t="s">
        <v>48</v>
      </c>
      <c r="I5" s="155" t="s">
        <v>51</v>
      </c>
    </row>
    <row r="6" spans="1:9" ht="15" customHeight="1">
      <c r="A6" s="133" t="s">
        <v>52</v>
      </c>
      <c r="B6" s="322"/>
      <c r="C6">
        <v>17</v>
      </c>
      <c r="D6">
        <v>19</v>
      </c>
      <c r="E6" s="80">
        <f t="shared" ref="E6:E11" si="0">SUM(C6:D6)</f>
        <v>36</v>
      </c>
      <c r="G6" s="337">
        <f>+C6/36*100</f>
        <v>47.222222222222221</v>
      </c>
      <c r="H6" s="337">
        <f>+D6/36*100</f>
        <v>52.777777777777779</v>
      </c>
      <c r="I6" s="337">
        <f>SUM(G6:H6)</f>
        <v>100</v>
      </c>
    </row>
    <row r="7" spans="1:9">
      <c r="A7" s="134" t="s">
        <v>53</v>
      </c>
      <c r="B7" s="323"/>
      <c r="C7">
        <v>33</v>
      </c>
      <c r="D7">
        <v>27</v>
      </c>
      <c r="E7" s="80">
        <f t="shared" si="0"/>
        <v>60</v>
      </c>
      <c r="G7" s="337">
        <f>+C7/60*100</f>
        <v>55.000000000000007</v>
      </c>
      <c r="H7" s="337">
        <f>+D7/60*100</f>
        <v>45</v>
      </c>
      <c r="I7" s="355">
        <f t="shared" ref="I7:I11" si="1">SUM(G7:H7)</f>
        <v>100</v>
      </c>
    </row>
    <row r="8" spans="1:9">
      <c r="A8" s="134" t="s">
        <v>54</v>
      </c>
      <c r="B8" s="323"/>
      <c r="C8">
        <v>75</v>
      </c>
      <c r="D8">
        <v>54</v>
      </c>
      <c r="E8" s="80">
        <f t="shared" si="0"/>
        <v>129</v>
      </c>
      <c r="G8" s="337">
        <f>+C8/129*100</f>
        <v>58.139534883720934</v>
      </c>
      <c r="H8" s="337">
        <f>+D8/129*100</f>
        <v>41.860465116279073</v>
      </c>
      <c r="I8" s="355">
        <f t="shared" si="1"/>
        <v>100</v>
      </c>
    </row>
    <row r="9" spans="1:9">
      <c r="A9" s="134" t="s">
        <v>55</v>
      </c>
      <c r="B9" s="323"/>
      <c r="C9">
        <v>42</v>
      </c>
      <c r="D9">
        <v>34</v>
      </c>
      <c r="E9" s="80">
        <f t="shared" si="0"/>
        <v>76</v>
      </c>
      <c r="G9" s="337">
        <f>+C9/76*100</f>
        <v>55.26315789473685</v>
      </c>
      <c r="H9" s="337">
        <f>+D9/76*100</f>
        <v>44.736842105263158</v>
      </c>
      <c r="I9" s="355">
        <f t="shared" si="1"/>
        <v>100</v>
      </c>
    </row>
    <row r="10" spans="1:9">
      <c r="A10" s="134" t="s">
        <v>56</v>
      </c>
      <c r="B10" s="323"/>
      <c r="C10">
        <v>29</v>
      </c>
      <c r="D10">
        <v>11</v>
      </c>
      <c r="E10" s="80">
        <f t="shared" si="0"/>
        <v>40</v>
      </c>
      <c r="G10" s="337">
        <v>72</v>
      </c>
      <c r="H10" s="337">
        <v>28</v>
      </c>
      <c r="I10" s="355">
        <f t="shared" si="1"/>
        <v>100</v>
      </c>
    </row>
    <row r="11" spans="1:9">
      <c r="A11" s="110" t="s">
        <v>5</v>
      </c>
      <c r="B11" s="136"/>
      <c r="C11" s="262">
        <v>196</v>
      </c>
      <c r="D11" s="262">
        <v>145</v>
      </c>
      <c r="E11" s="83">
        <f t="shared" si="0"/>
        <v>341</v>
      </c>
      <c r="G11" s="339">
        <f>+C11/341*100</f>
        <v>57.478005865102645</v>
      </c>
      <c r="H11" s="339">
        <f>+D11/341*100</f>
        <v>42.521994134897362</v>
      </c>
      <c r="I11" s="356">
        <f t="shared" si="1"/>
        <v>100</v>
      </c>
    </row>
  </sheetData>
  <mergeCells count="3">
    <mergeCell ref="A4:A5"/>
    <mergeCell ref="C4:E4"/>
    <mergeCell ref="G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Normal="100" workbookViewId="0">
      <selection activeCell="N30" sqref="N30"/>
    </sheetView>
  </sheetViews>
  <sheetFormatPr defaultRowHeight="14.4"/>
  <cols>
    <col min="1" max="1" width="25.109375" customWidth="1"/>
    <col min="2" max="2" width="1.88671875" style="1" customWidth="1"/>
    <col min="3" max="3" width="5.88671875" customWidth="1"/>
    <col min="4" max="4" width="5.5546875" customWidth="1"/>
    <col min="5" max="6" width="6.33203125" customWidth="1"/>
    <col min="7" max="7" width="5.88671875" customWidth="1"/>
    <col min="8" max="8" width="6.5546875" customWidth="1"/>
    <col min="9" max="9" width="2.88671875" customWidth="1"/>
    <col min="10" max="10" width="6.33203125" customWidth="1"/>
    <col min="11" max="11" width="5.6640625" customWidth="1"/>
    <col min="12" max="12" width="6.6640625" customWidth="1"/>
    <col min="13" max="13" width="6.33203125" customWidth="1"/>
    <col min="14" max="15" width="5.88671875" customWidth="1"/>
    <col min="16" max="16" width="2.109375" customWidth="1"/>
    <col min="17" max="17" width="9.6640625" customWidth="1"/>
  </cols>
  <sheetData>
    <row r="1" spans="1:17" s="33" customFormat="1" ht="15" customHeight="1">
      <c r="A1" s="106" t="s">
        <v>292</v>
      </c>
      <c r="B1" s="125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33" customFormat="1" ht="15" customHeight="1">
      <c r="A2" s="106" t="s">
        <v>222</v>
      </c>
      <c r="B2" s="125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s="33" customFormat="1" ht="15" customHeight="1">
      <c r="A3" s="28"/>
      <c r="B3" s="126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33" customFormat="1" ht="15" customHeight="1">
      <c r="A4" s="377" t="s">
        <v>28</v>
      </c>
      <c r="B4" s="185"/>
      <c r="C4" s="385" t="s">
        <v>37</v>
      </c>
      <c r="D4" s="385"/>
      <c r="E4" s="385"/>
      <c r="F4" s="385"/>
      <c r="G4" s="385"/>
      <c r="H4" s="385"/>
      <c r="I4" s="28"/>
      <c r="J4" s="386" t="s">
        <v>38</v>
      </c>
      <c r="K4" s="386"/>
      <c r="L4" s="386"/>
      <c r="M4" s="386"/>
      <c r="N4" s="386"/>
      <c r="O4" s="386"/>
      <c r="P4" s="28"/>
      <c r="Q4" s="380" t="s">
        <v>154</v>
      </c>
    </row>
    <row r="5" spans="1:17" s="33" customFormat="1" ht="15" customHeight="1">
      <c r="A5" s="378"/>
      <c r="B5" s="185"/>
      <c r="C5" s="383" t="s">
        <v>46</v>
      </c>
      <c r="D5" s="383"/>
      <c r="E5" s="383"/>
      <c r="F5" s="383"/>
      <c r="G5" s="383"/>
      <c r="H5" s="383"/>
      <c r="I5" s="28"/>
      <c r="J5" s="384" t="s">
        <v>46</v>
      </c>
      <c r="K5" s="384"/>
      <c r="L5" s="384"/>
      <c r="M5" s="384"/>
      <c r="N5" s="384"/>
      <c r="O5" s="384"/>
      <c r="P5" s="28"/>
      <c r="Q5" s="381"/>
    </row>
    <row r="6" spans="1:17" s="33" customFormat="1" ht="15" customHeight="1">
      <c r="A6" s="379"/>
      <c r="B6" s="185"/>
      <c r="C6" s="127" t="s">
        <v>39</v>
      </c>
      <c r="D6" s="42" t="s">
        <v>40</v>
      </c>
      <c r="E6" s="42" t="s">
        <v>41</v>
      </c>
      <c r="F6" s="42" t="s">
        <v>42</v>
      </c>
      <c r="G6" s="42" t="s">
        <v>43</v>
      </c>
      <c r="H6" s="112" t="s">
        <v>44</v>
      </c>
      <c r="I6" s="19"/>
      <c r="J6" s="127" t="s">
        <v>39</v>
      </c>
      <c r="K6" s="112" t="s">
        <v>40</v>
      </c>
      <c r="L6" s="112" t="s">
        <v>41</v>
      </c>
      <c r="M6" s="112" t="s">
        <v>42</v>
      </c>
      <c r="N6" s="112" t="s">
        <v>43</v>
      </c>
      <c r="O6" s="112" t="s">
        <v>44</v>
      </c>
      <c r="P6" s="28"/>
      <c r="Q6" s="382"/>
    </row>
    <row r="7" spans="1:17" s="33" customFormat="1" ht="15" customHeight="1">
      <c r="A7" s="251" t="s">
        <v>129</v>
      </c>
      <c r="B7" s="128"/>
      <c r="C7">
        <v>0</v>
      </c>
      <c r="D7">
        <v>0</v>
      </c>
      <c r="E7">
        <v>3</v>
      </c>
      <c r="F7">
        <v>3</v>
      </c>
      <c r="G7">
        <v>0</v>
      </c>
      <c r="H7">
        <v>6</v>
      </c>
      <c r="I7" s="28"/>
      <c r="J7" s="129">
        <v>0</v>
      </c>
      <c r="K7" s="28">
        <v>0</v>
      </c>
      <c r="L7" s="28">
        <v>0</v>
      </c>
      <c r="M7" s="28">
        <v>1</v>
      </c>
      <c r="N7" s="28">
        <v>1</v>
      </c>
      <c r="O7" s="28">
        <v>2</v>
      </c>
      <c r="P7" s="28"/>
      <c r="Q7" s="28">
        <f t="shared" ref="Q7:Q29" si="0">SUM(H7,O7)</f>
        <v>8</v>
      </c>
    </row>
    <row r="8" spans="1:17" s="33" customFormat="1" ht="15" customHeight="1">
      <c r="A8" s="251" t="s">
        <v>119</v>
      </c>
      <c r="B8" s="128"/>
      <c r="C8">
        <v>0</v>
      </c>
      <c r="D8">
        <v>0</v>
      </c>
      <c r="E8">
        <v>1</v>
      </c>
      <c r="F8">
        <v>1</v>
      </c>
      <c r="G8">
        <v>0</v>
      </c>
      <c r="H8">
        <v>2</v>
      </c>
      <c r="I8" s="28"/>
      <c r="J8" s="129">
        <v>0</v>
      </c>
      <c r="K8" s="28">
        <v>0</v>
      </c>
      <c r="L8" s="28">
        <v>0</v>
      </c>
      <c r="M8" s="28">
        <v>1</v>
      </c>
      <c r="N8" s="28">
        <v>0</v>
      </c>
      <c r="O8" s="28">
        <v>1</v>
      </c>
      <c r="P8" s="28"/>
      <c r="Q8" s="28">
        <f t="shared" si="0"/>
        <v>3</v>
      </c>
    </row>
    <row r="9" spans="1:17" s="33" customFormat="1" ht="15" customHeight="1">
      <c r="A9" s="251" t="s">
        <v>24</v>
      </c>
      <c r="B9" s="128"/>
      <c r="C9">
        <v>5</v>
      </c>
      <c r="D9">
        <v>5</v>
      </c>
      <c r="E9">
        <v>4</v>
      </c>
      <c r="F9">
        <v>1</v>
      </c>
      <c r="G9">
        <v>0</v>
      </c>
      <c r="H9">
        <v>15</v>
      </c>
      <c r="I9" s="28"/>
      <c r="J9" s="129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/>
      <c r="Q9" s="28">
        <f t="shared" si="0"/>
        <v>15</v>
      </c>
    </row>
    <row r="10" spans="1:17" s="33" customFormat="1" ht="15" customHeight="1">
      <c r="A10" s="251" t="s">
        <v>14</v>
      </c>
      <c r="B10" s="128"/>
      <c r="C10">
        <v>2</v>
      </c>
      <c r="D10">
        <v>0</v>
      </c>
      <c r="E10">
        <v>0</v>
      </c>
      <c r="F10">
        <v>2</v>
      </c>
      <c r="G10">
        <v>0</v>
      </c>
      <c r="H10">
        <v>4</v>
      </c>
      <c r="I10" s="28"/>
      <c r="J10" s="129">
        <v>1</v>
      </c>
      <c r="K10" s="28">
        <v>1</v>
      </c>
      <c r="L10" s="28">
        <v>2</v>
      </c>
      <c r="M10" s="28">
        <v>3</v>
      </c>
      <c r="N10" s="28">
        <v>0</v>
      </c>
      <c r="O10" s="28">
        <v>7</v>
      </c>
      <c r="P10" s="28"/>
      <c r="Q10" s="28">
        <f t="shared" si="0"/>
        <v>11</v>
      </c>
    </row>
    <row r="11" spans="1:17" s="33" customFormat="1" ht="15" customHeight="1">
      <c r="A11" s="251" t="s">
        <v>117</v>
      </c>
      <c r="B11" s="128"/>
      <c r="C11">
        <v>0</v>
      </c>
      <c r="D11">
        <v>1</v>
      </c>
      <c r="E11">
        <v>4</v>
      </c>
      <c r="F11">
        <v>2</v>
      </c>
      <c r="G11">
        <v>1</v>
      </c>
      <c r="H11">
        <v>8</v>
      </c>
      <c r="I11" s="28"/>
      <c r="J11" s="129">
        <v>0</v>
      </c>
      <c r="K11" s="28">
        <v>2</v>
      </c>
      <c r="L11" s="28">
        <v>4</v>
      </c>
      <c r="M11" s="28">
        <v>0</v>
      </c>
      <c r="N11" s="28">
        <v>2</v>
      </c>
      <c r="O11" s="28">
        <v>8</v>
      </c>
      <c r="P11" s="28"/>
      <c r="Q11" s="28">
        <f t="shared" si="0"/>
        <v>16</v>
      </c>
    </row>
    <row r="12" spans="1:17" s="33" customFormat="1" ht="15" customHeight="1">
      <c r="A12" s="251" t="s">
        <v>36</v>
      </c>
      <c r="B12" s="128"/>
      <c r="C12">
        <v>0</v>
      </c>
      <c r="D12">
        <v>2</v>
      </c>
      <c r="E12">
        <v>3</v>
      </c>
      <c r="F12">
        <v>2</v>
      </c>
      <c r="G12">
        <v>0</v>
      </c>
      <c r="H12">
        <v>7</v>
      </c>
      <c r="I12" s="28"/>
      <c r="J12" s="129">
        <v>0</v>
      </c>
      <c r="K12" s="28">
        <v>0</v>
      </c>
      <c r="L12" s="28">
        <v>1</v>
      </c>
      <c r="M12" s="28">
        <v>1</v>
      </c>
      <c r="N12" s="28">
        <v>0</v>
      </c>
      <c r="O12" s="28">
        <v>2</v>
      </c>
      <c r="P12" s="28"/>
      <c r="Q12" s="28">
        <f t="shared" si="0"/>
        <v>9</v>
      </c>
    </row>
    <row r="13" spans="1:17" s="33" customFormat="1" ht="15" customHeight="1">
      <c r="A13" s="251" t="s">
        <v>170</v>
      </c>
      <c r="B13" s="128"/>
      <c r="C13">
        <v>1</v>
      </c>
      <c r="D13">
        <v>2</v>
      </c>
      <c r="E13">
        <v>7</v>
      </c>
      <c r="F13">
        <v>1</v>
      </c>
      <c r="G13">
        <v>0</v>
      </c>
      <c r="H13">
        <v>11</v>
      </c>
      <c r="I13" s="28"/>
      <c r="J13" s="129">
        <v>0</v>
      </c>
      <c r="K13" s="28">
        <v>0</v>
      </c>
      <c r="L13" s="28">
        <v>2</v>
      </c>
      <c r="M13" s="28">
        <v>0</v>
      </c>
      <c r="N13" s="28">
        <v>0</v>
      </c>
      <c r="O13" s="28">
        <v>2</v>
      </c>
      <c r="P13" s="28"/>
      <c r="Q13" s="28">
        <f t="shared" si="0"/>
        <v>13</v>
      </c>
    </row>
    <row r="14" spans="1:17" s="33" customFormat="1" ht="15" customHeight="1">
      <c r="A14" s="251" t="s">
        <v>171</v>
      </c>
      <c r="B14" s="128"/>
      <c r="C14">
        <v>1</v>
      </c>
      <c r="D14">
        <v>4</v>
      </c>
      <c r="E14">
        <v>4</v>
      </c>
      <c r="F14">
        <v>5</v>
      </c>
      <c r="G14">
        <v>0</v>
      </c>
      <c r="H14">
        <v>14</v>
      </c>
      <c r="I14" s="28"/>
      <c r="J14" s="129">
        <v>1</v>
      </c>
      <c r="K14" s="28">
        <v>0</v>
      </c>
      <c r="L14" s="28">
        <v>0</v>
      </c>
      <c r="M14" s="28">
        <v>0</v>
      </c>
      <c r="N14" s="28">
        <v>0</v>
      </c>
      <c r="O14" s="28">
        <v>1</v>
      </c>
      <c r="P14" s="28"/>
      <c r="Q14" s="28">
        <f t="shared" si="0"/>
        <v>15</v>
      </c>
    </row>
    <row r="15" spans="1:17" s="33" customFormat="1" ht="15" customHeight="1">
      <c r="A15" s="251" t="s">
        <v>16</v>
      </c>
      <c r="B15" s="128"/>
      <c r="C15">
        <v>0</v>
      </c>
      <c r="D15">
        <v>1</v>
      </c>
      <c r="E15">
        <v>4</v>
      </c>
      <c r="F15">
        <v>1</v>
      </c>
      <c r="G15">
        <v>0</v>
      </c>
      <c r="H15">
        <v>6</v>
      </c>
      <c r="I15" s="28"/>
      <c r="J15" s="129">
        <v>4</v>
      </c>
      <c r="K15" s="28">
        <v>3</v>
      </c>
      <c r="L15" s="28">
        <v>9</v>
      </c>
      <c r="M15" s="28">
        <v>5</v>
      </c>
      <c r="N15" s="28">
        <v>4</v>
      </c>
      <c r="O15" s="28">
        <v>25</v>
      </c>
      <c r="P15" s="28"/>
      <c r="Q15" s="28">
        <f t="shared" si="0"/>
        <v>31</v>
      </c>
    </row>
    <row r="16" spans="1:17" s="33" customFormat="1" ht="15" customHeight="1">
      <c r="A16" s="251" t="s">
        <v>172</v>
      </c>
      <c r="B16" s="128"/>
      <c r="C16">
        <v>1</v>
      </c>
      <c r="D16">
        <v>1</v>
      </c>
      <c r="E16">
        <v>1</v>
      </c>
      <c r="F16">
        <v>1</v>
      </c>
      <c r="G16">
        <v>0</v>
      </c>
      <c r="H16">
        <v>4</v>
      </c>
      <c r="I16" s="28"/>
      <c r="J16" s="129">
        <v>2</v>
      </c>
      <c r="K16" s="28">
        <v>0</v>
      </c>
      <c r="L16" s="28">
        <v>3</v>
      </c>
      <c r="M16" s="28">
        <v>0</v>
      </c>
      <c r="N16" s="28">
        <v>0</v>
      </c>
      <c r="O16" s="28">
        <v>5</v>
      </c>
      <c r="P16" s="28"/>
      <c r="Q16" s="28">
        <f t="shared" si="0"/>
        <v>9</v>
      </c>
    </row>
    <row r="17" spans="1:17" s="33" customFormat="1" ht="15" customHeight="1">
      <c r="A17" s="251" t="s">
        <v>23</v>
      </c>
      <c r="B17" s="128"/>
      <c r="C17">
        <v>1</v>
      </c>
      <c r="D17">
        <v>2</v>
      </c>
      <c r="E17">
        <v>3</v>
      </c>
      <c r="F17">
        <v>3</v>
      </c>
      <c r="G17">
        <v>0</v>
      </c>
      <c r="H17">
        <v>9</v>
      </c>
      <c r="I17" s="28"/>
      <c r="J17" s="129">
        <v>0</v>
      </c>
      <c r="K17" s="28">
        <v>0</v>
      </c>
      <c r="L17" s="28">
        <v>3</v>
      </c>
      <c r="M17" s="28">
        <v>2</v>
      </c>
      <c r="N17" s="28">
        <v>0</v>
      </c>
      <c r="O17" s="28">
        <v>5</v>
      </c>
      <c r="P17" s="28"/>
      <c r="Q17" s="28">
        <f t="shared" si="0"/>
        <v>14</v>
      </c>
    </row>
    <row r="18" spans="1:17" s="33" customFormat="1" ht="15" customHeight="1">
      <c r="A18" s="251" t="s">
        <v>21</v>
      </c>
      <c r="B18" s="128"/>
      <c r="C18">
        <v>0</v>
      </c>
      <c r="D18">
        <v>1</v>
      </c>
      <c r="E18">
        <v>2</v>
      </c>
      <c r="F18">
        <v>0</v>
      </c>
      <c r="G18">
        <v>0</v>
      </c>
      <c r="H18">
        <v>3</v>
      </c>
      <c r="I18" s="28"/>
      <c r="J18" s="129">
        <v>0</v>
      </c>
      <c r="K18" s="28">
        <v>0</v>
      </c>
      <c r="L18" s="28">
        <v>2</v>
      </c>
      <c r="M18" s="28">
        <v>0</v>
      </c>
      <c r="N18" s="28">
        <v>1</v>
      </c>
      <c r="O18" s="28">
        <v>3</v>
      </c>
      <c r="P18" s="28"/>
      <c r="Q18" s="28">
        <f t="shared" si="0"/>
        <v>6</v>
      </c>
    </row>
    <row r="19" spans="1:17" s="33" customFormat="1" ht="15" customHeight="1">
      <c r="A19" s="251" t="s">
        <v>35</v>
      </c>
      <c r="B19" s="128"/>
      <c r="C19">
        <v>3</v>
      </c>
      <c r="D19">
        <v>5</v>
      </c>
      <c r="E19">
        <v>9</v>
      </c>
      <c r="F19">
        <v>4</v>
      </c>
      <c r="G19">
        <v>3</v>
      </c>
      <c r="H19">
        <v>24</v>
      </c>
      <c r="I19" s="28"/>
      <c r="J19" s="129">
        <v>0</v>
      </c>
      <c r="K19" s="28">
        <v>0</v>
      </c>
      <c r="L19" s="28">
        <v>4</v>
      </c>
      <c r="M19" s="28">
        <v>1</v>
      </c>
      <c r="N19" s="28">
        <v>1</v>
      </c>
      <c r="O19" s="28">
        <v>6</v>
      </c>
      <c r="P19" s="28"/>
      <c r="Q19" s="28">
        <f t="shared" si="0"/>
        <v>30</v>
      </c>
    </row>
    <row r="20" spans="1:17" s="33" customFormat="1" ht="15" customHeight="1">
      <c r="A20" s="251" t="s">
        <v>20</v>
      </c>
      <c r="B20" s="128"/>
      <c r="C20">
        <v>0</v>
      </c>
      <c r="D20">
        <v>2</v>
      </c>
      <c r="E20">
        <v>5</v>
      </c>
      <c r="F20">
        <v>2</v>
      </c>
      <c r="G20">
        <v>0</v>
      </c>
      <c r="H20">
        <v>9</v>
      </c>
      <c r="I20" s="28"/>
      <c r="J20" s="129">
        <v>0</v>
      </c>
      <c r="K20" s="28">
        <v>2</v>
      </c>
      <c r="L20" s="28">
        <v>3</v>
      </c>
      <c r="M20" s="28">
        <v>2</v>
      </c>
      <c r="N20" s="28">
        <v>0</v>
      </c>
      <c r="O20" s="28">
        <v>7</v>
      </c>
      <c r="P20" s="28"/>
      <c r="Q20" s="28">
        <f t="shared" si="0"/>
        <v>16</v>
      </c>
    </row>
    <row r="21" spans="1:17" s="33" customFormat="1" ht="15" customHeight="1">
      <c r="A21" s="251" t="s">
        <v>25</v>
      </c>
      <c r="B21" s="131"/>
      <c r="C21">
        <v>2</v>
      </c>
      <c r="D21">
        <v>5</v>
      </c>
      <c r="E21">
        <v>5</v>
      </c>
      <c r="F21">
        <v>1</v>
      </c>
      <c r="G21">
        <v>3</v>
      </c>
      <c r="H21">
        <v>16</v>
      </c>
      <c r="I21" s="28"/>
      <c r="J21" s="129">
        <v>1</v>
      </c>
      <c r="K21" s="28">
        <v>1</v>
      </c>
      <c r="L21" s="28">
        <v>4</v>
      </c>
      <c r="M21" s="28">
        <v>2</v>
      </c>
      <c r="N21" s="28">
        <v>10</v>
      </c>
      <c r="O21" s="28">
        <v>18</v>
      </c>
      <c r="P21" s="28"/>
      <c r="Q21" s="28">
        <f t="shared" si="0"/>
        <v>34</v>
      </c>
    </row>
    <row r="22" spans="1:17" s="33" customFormat="1" ht="15" customHeight="1">
      <c r="A22" s="251" t="s">
        <v>17</v>
      </c>
      <c r="B22" s="128"/>
      <c r="C22">
        <v>0</v>
      </c>
      <c r="D22">
        <v>1</v>
      </c>
      <c r="E22">
        <v>6</v>
      </c>
      <c r="F22">
        <v>3</v>
      </c>
      <c r="G22">
        <v>1</v>
      </c>
      <c r="H22">
        <v>11</v>
      </c>
      <c r="I22" s="28"/>
      <c r="J22" s="129">
        <v>5</v>
      </c>
      <c r="K22" s="28">
        <v>4</v>
      </c>
      <c r="L22" s="28">
        <v>2</v>
      </c>
      <c r="M22" s="28">
        <v>5</v>
      </c>
      <c r="N22" s="28">
        <v>0</v>
      </c>
      <c r="O22" s="28">
        <v>16</v>
      </c>
      <c r="P22" s="28"/>
      <c r="Q22" s="28">
        <f t="shared" si="0"/>
        <v>27</v>
      </c>
    </row>
    <row r="23" spans="1:17" s="33" customFormat="1" ht="15" customHeight="1">
      <c r="A23" s="251" t="s">
        <v>22</v>
      </c>
      <c r="B23" s="128"/>
      <c r="C23">
        <v>2</v>
      </c>
      <c r="D23">
        <v>2</v>
      </c>
      <c r="E23">
        <v>3</v>
      </c>
      <c r="F23">
        <v>3</v>
      </c>
      <c r="G23">
        <v>0</v>
      </c>
      <c r="H23">
        <v>10</v>
      </c>
      <c r="I23" s="28"/>
      <c r="J23" s="129">
        <v>2</v>
      </c>
      <c r="K23" s="28">
        <v>1</v>
      </c>
      <c r="L23" s="28">
        <v>4</v>
      </c>
      <c r="M23" s="28">
        <v>1</v>
      </c>
      <c r="N23" s="28">
        <v>0</v>
      </c>
      <c r="O23" s="28">
        <v>8</v>
      </c>
      <c r="P23" s="28"/>
      <c r="Q23" s="28">
        <f t="shared" si="0"/>
        <v>18</v>
      </c>
    </row>
    <row r="24" spans="1:17" s="33" customFormat="1" ht="15" customHeight="1">
      <c r="A24" s="251" t="s">
        <v>118</v>
      </c>
      <c r="B24" s="128"/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 s="28"/>
      <c r="J24" s="129">
        <v>0</v>
      </c>
      <c r="K24" s="28">
        <v>0</v>
      </c>
      <c r="L24" s="28">
        <v>0</v>
      </c>
      <c r="M24" s="28">
        <v>0</v>
      </c>
      <c r="N24" s="28">
        <v>1</v>
      </c>
      <c r="O24" s="28">
        <v>1</v>
      </c>
      <c r="P24" s="28"/>
      <c r="Q24" s="28">
        <f t="shared" si="0"/>
        <v>1</v>
      </c>
    </row>
    <row r="25" spans="1:17" s="33" customFormat="1" ht="15" customHeight="1">
      <c r="A25" s="251" t="s">
        <v>15</v>
      </c>
      <c r="B25" s="128"/>
      <c r="C25">
        <v>0</v>
      </c>
      <c r="D25">
        <v>3</v>
      </c>
      <c r="E25">
        <v>10</v>
      </c>
      <c r="F25">
        <v>4</v>
      </c>
      <c r="G25">
        <v>4</v>
      </c>
      <c r="H25">
        <v>21</v>
      </c>
      <c r="I25" s="28"/>
      <c r="J25" s="129">
        <v>0</v>
      </c>
      <c r="K25" s="28">
        <v>3</v>
      </c>
      <c r="L25" s="28">
        <v>2</v>
      </c>
      <c r="M25" s="28">
        <v>6</v>
      </c>
      <c r="N25" s="28">
        <v>1</v>
      </c>
      <c r="O25" s="28">
        <v>12</v>
      </c>
      <c r="P25" s="28"/>
      <c r="Q25" s="28">
        <f t="shared" si="0"/>
        <v>33</v>
      </c>
    </row>
    <row r="26" spans="1:17" s="33" customFormat="1" ht="15" customHeight="1">
      <c r="A26" s="251" t="s">
        <v>19</v>
      </c>
      <c r="B26" s="128"/>
      <c r="C26">
        <v>0</v>
      </c>
      <c r="D26">
        <v>3</v>
      </c>
      <c r="E26">
        <v>8</v>
      </c>
      <c r="F26">
        <v>2</v>
      </c>
      <c r="G26">
        <v>0</v>
      </c>
      <c r="H26">
        <v>13</v>
      </c>
      <c r="I26" s="28"/>
      <c r="J26" s="129">
        <v>0</v>
      </c>
      <c r="K26" s="28">
        <v>0</v>
      </c>
      <c r="L26" s="28">
        <v>1</v>
      </c>
      <c r="M26" s="28">
        <v>1</v>
      </c>
      <c r="N26" s="28">
        <v>5</v>
      </c>
      <c r="O26" s="28">
        <v>7</v>
      </c>
      <c r="P26" s="28"/>
      <c r="Q26" s="28">
        <f t="shared" si="0"/>
        <v>20</v>
      </c>
    </row>
    <row r="27" spans="1:17" s="33" customFormat="1" ht="15" customHeight="1">
      <c r="A27" s="251" t="s">
        <v>173</v>
      </c>
      <c r="B27" s="128"/>
      <c r="C27">
        <v>1</v>
      </c>
      <c r="D27">
        <v>0</v>
      </c>
      <c r="E27">
        <v>0</v>
      </c>
      <c r="F27">
        <v>1</v>
      </c>
      <c r="G27">
        <v>0</v>
      </c>
      <c r="H27">
        <v>2</v>
      </c>
      <c r="I27" s="28"/>
      <c r="J27" s="129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/>
      <c r="Q27" s="28">
        <f t="shared" si="0"/>
        <v>2</v>
      </c>
    </row>
    <row r="28" spans="1:17" s="33" customFormat="1" ht="15" customHeight="1">
      <c r="A28" s="251" t="s">
        <v>18</v>
      </c>
      <c r="B28" s="128"/>
      <c r="C28">
        <v>1</v>
      </c>
      <c r="D28">
        <v>0</v>
      </c>
      <c r="E28">
        <v>0</v>
      </c>
      <c r="F28">
        <v>1</v>
      </c>
      <c r="G28">
        <v>0</v>
      </c>
      <c r="H28">
        <v>2</v>
      </c>
      <c r="I28" s="28"/>
      <c r="J28" s="129">
        <v>0</v>
      </c>
      <c r="K28" s="28">
        <v>0</v>
      </c>
      <c r="L28" s="28">
        <v>1</v>
      </c>
      <c r="M28" s="28">
        <v>2</v>
      </c>
      <c r="N28" s="28">
        <v>2</v>
      </c>
      <c r="O28" s="28">
        <v>5</v>
      </c>
      <c r="P28" s="28"/>
      <c r="Q28" s="28">
        <f t="shared" si="0"/>
        <v>7</v>
      </c>
    </row>
    <row r="29" spans="1:17" s="33" customFormat="1" ht="15" customHeight="1">
      <c r="A29" s="251" t="s">
        <v>13</v>
      </c>
      <c r="B29" s="128"/>
      <c r="C29">
        <v>0</v>
      </c>
      <c r="D29">
        <v>2</v>
      </c>
      <c r="E29">
        <v>0</v>
      </c>
      <c r="F29">
        <v>0</v>
      </c>
      <c r="G29">
        <v>0</v>
      </c>
      <c r="H29">
        <v>2</v>
      </c>
      <c r="I29" s="28"/>
      <c r="J29" s="129">
        <v>0</v>
      </c>
      <c r="K29" s="28">
        <v>1</v>
      </c>
      <c r="L29" s="28">
        <v>0</v>
      </c>
      <c r="M29" s="28">
        <v>0</v>
      </c>
      <c r="N29" s="28">
        <v>0</v>
      </c>
      <c r="O29" s="28">
        <v>1</v>
      </c>
      <c r="P29" s="28"/>
      <c r="Q29" s="28">
        <f t="shared" si="0"/>
        <v>3</v>
      </c>
    </row>
    <row r="30" spans="1:17" s="33" customFormat="1" ht="15" customHeight="1">
      <c r="A30" s="29" t="s">
        <v>45</v>
      </c>
      <c r="B30" s="126"/>
      <c r="C30" s="29">
        <f>SUM(C7:C29)</f>
        <v>20</v>
      </c>
      <c r="D30" s="29">
        <f t="shared" ref="D30:G30" si="1">SUM(D7:D29)</f>
        <v>42</v>
      </c>
      <c r="E30" s="29">
        <f t="shared" si="1"/>
        <v>82</v>
      </c>
      <c r="F30" s="29">
        <f t="shared" si="1"/>
        <v>43</v>
      </c>
      <c r="G30" s="29">
        <f t="shared" si="1"/>
        <v>12</v>
      </c>
      <c r="H30" s="200">
        <f t="shared" ref="H30" si="2">SUM(C30:G30)</f>
        <v>199</v>
      </c>
      <c r="I30" s="28"/>
      <c r="J30" s="29">
        <f t="shared" ref="J30:O30" si="3">SUM(J7:J29)</f>
        <v>16</v>
      </c>
      <c r="K30" s="29">
        <f t="shared" si="3"/>
        <v>18</v>
      </c>
      <c r="L30" s="29">
        <f t="shared" si="3"/>
        <v>47</v>
      </c>
      <c r="M30" s="29">
        <f t="shared" si="3"/>
        <v>33</v>
      </c>
      <c r="N30" s="29">
        <f t="shared" si="3"/>
        <v>28</v>
      </c>
      <c r="O30" s="200">
        <f t="shared" si="3"/>
        <v>142</v>
      </c>
      <c r="P30" s="28"/>
      <c r="Q30" s="310">
        <f t="shared" ref="Q30" si="4">SUM(H30,O30)</f>
        <v>341</v>
      </c>
    </row>
    <row r="31" spans="1:17" ht="15" customHeight="1">
      <c r="A31" s="40"/>
      <c r="B31" s="27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5" ht="37.5" customHeight="1"/>
  </sheetData>
  <sortState ref="A7:Q27">
    <sortCondition ref="A7"/>
  </sortState>
  <mergeCells count="6">
    <mergeCell ref="A4:A6"/>
    <mergeCell ref="Q4:Q6"/>
    <mergeCell ref="C5:H5"/>
    <mergeCell ref="J5:O5"/>
    <mergeCell ref="C4:H4"/>
    <mergeCell ref="J4:O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7" zoomScaleNormal="100" workbookViewId="0">
      <selection activeCell="B14" sqref="B14"/>
    </sheetView>
  </sheetViews>
  <sheetFormatPr defaultRowHeight="14.4"/>
  <cols>
    <col min="1" max="1" width="32.33203125" customWidth="1"/>
    <col min="2" max="2" width="15.33203125" customWidth="1"/>
    <col min="3" max="3" width="13" customWidth="1"/>
  </cols>
  <sheetData>
    <row r="1" spans="1:3">
      <c r="A1" s="106" t="s">
        <v>293</v>
      </c>
      <c r="B1" s="80"/>
      <c r="C1" s="80"/>
    </row>
    <row r="2" spans="1:3">
      <c r="A2" s="106" t="s">
        <v>113</v>
      </c>
      <c r="B2" s="80"/>
      <c r="C2" s="80"/>
    </row>
    <row r="3" spans="1:3">
      <c r="A3" s="106" t="s">
        <v>188</v>
      </c>
      <c r="B3" s="80"/>
      <c r="C3" s="80"/>
    </row>
    <row r="4" spans="1:3">
      <c r="A4" s="80"/>
      <c r="B4" s="80"/>
      <c r="C4" s="80"/>
    </row>
    <row r="5" spans="1:3" ht="40.200000000000003">
      <c r="A5" s="79" t="s">
        <v>28</v>
      </c>
      <c r="B5" s="250" t="s">
        <v>112</v>
      </c>
      <c r="C5" s="143" t="s">
        <v>64</v>
      </c>
    </row>
    <row r="6" spans="1:3">
      <c r="A6" s="17" t="s">
        <v>129</v>
      </c>
      <c r="B6">
        <v>8</v>
      </c>
      <c r="C6" s="144">
        <f>+B6/341*100</f>
        <v>2.3460410557184752</v>
      </c>
    </row>
    <row r="7" spans="1:3">
      <c r="A7" s="17" t="s">
        <v>119</v>
      </c>
      <c r="B7">
        <v>3</v>
      </c>
      <c r="C7" s="98">
        <f t="shared" ref="C7:C29" si="0">+B7/341*100</f>
        <v>0.87976539589442826</v>
      </c>
    </row>
    <row r="8" spans="1:3">
      <c r="A8" s="17" t="s">
        <v>24</v>
      </c>
      <c r="B8">
        <v>15</v>
      </c>
      <c r="C8" s="98">
        <f t="shared" si="0"/>
        <v>4.3988269794721413</v>
      </c>
    </row>
    <row r="9" spans="1:3">
      <c r="A9" s="17" t="s">
        <v>14</v>
      </c>
      <c r="B9">
        <v>11</v>
      </c>
      <c r="C9" s="98">
        <f t="shared" si="0"/>
        <v>3.225806451612903</v>
      </c>
    </row>
    <row r="10" spans="1:3">
      <c r="A10" s="17" t="s">
        <v>117</v>
      </c>
      <c r="B10">
        <v>16</v>
      </c>
      <c r="C10" s="98">
        <f t="shared" si="0"/>
        <v>4.6920821114369504</v>
      </c>
    </row>
    <row r="11" spans="1:3">
      <c r="A11" s="17" t="s">
        <v>36</v>
      </c>
      <c r="B11">
        <v>9</v>
      </c>
      <c r="C11" s="98">
        <f t="shared" si="0"/>
        <v>2.6392961876832843</v>
      </c>
    </row>
    <row r="12" spans="1:3">
      <c r="A12" s="17" t="s">
        <v>170</v>
      </c>
      <c r="B12">
        <v>13</v>
      </c>
      <c r="C12" s="98">
        <f t="shared" si="0"/>
        <v>3.8123167155425222</v>
      </c>
    </row>
    <row r="13" spans="1:3">
      <c r="A13" s="17" t="s">
        <v>171</v>
      </c>
      <c r="B13">
        <v>15</v>
      </c>
      <c r="C13" s="98">
        <f t="shared" si="0"/>
        <v>4.3988269794721413</v>
      </c>
    </row>
    <row r="14" spans="1:3">
      <c r="A14" s="17" t="s">
        <v>16</v>
      </c>
      <c r="B14">
        <v>31</v>
      </c>
      <c r="C14" s="98">
        <f t="shared" si="0"/>
        <v>9.0909090909090917</v>
      </c>
    </row>
    <row r="15" spans="1:3">
      <c r="A15" s="17" t="s">
        <v>172</v>
      </c>
      <c r="B15">
        <v>9</v>
      </c>
      <c r="C15" s="98">
        <f t="shared" si="0"/>
        <v>2.6392961876832843</v>
      </c>
    </row>
    <row r="16" spans="1:3">
      <c r="A16" s="17" t="s">
        <v>23</v>
      </c>
      <c r="B16">
        <v>14</v>
      </c>
      <c r="C16" s="98">
        <f t="shared" si="0"/>
        <v>4.1055718475073313</v>
      </c>
    </row>
    <row r="17" spans="1:3">
      <c r="A17" s="17" t="s">
        <v>21</v>
      </c>
      <c r="B17">
        <v>6</v>
      </c>
      <c r="C17" s="98">
        <f t="shared" si="0"/>
        <v>1.7595307917888565</v>
      </c>
    </row>
    <row r="18" spans="1:3">
      <c r="A18" s="17" t="s">
        <v>35</v>
      </c>
      <c r="B18">
        <v>30</v>
      </c>
      <c r="C18" s="98">
        <f t="shared" si="0"/>
        <v>8.7976539589442826</v>
      </c>
    </row>
    <row r="19" spans="1:3">
      <c r="A19" s="17" t="s">
        <v>20</v>
      </c>
      <c r="B19">
        <v>16</v>
      </c>
      <c r="C19" s="98">
        <f t="shared" si="0"/>
        <v>4.6920821114369504</v>
      </c>
    </row>
    <row r="20" spans="1:3">
      <c r="A20" s="17" t="s">
        <v>25</v>
      </c>
      <c r="B20">
        <v>34</v>
      </c>
      <c r="C20" s="98">
        <f t="shared" si="0"/>
        <v>9.9706744868035191</v>
      </c>
    </row>
    <row r="21" spans="1:3">
      <c r="A21" s="17" t="s">
        <v>17</v>
      </c>
      <c r="B21">
        <v>27</v>
      </c>
      <c r="C21" s="98">
        <f t="shared" si="0"/>
        <v>7.9178885630498534</v>
      </c>
    </row>
    <row r="22" spans="1:3">
      <c r="A22" s="17" t="s">
        <v>22</v>
      </c>
      <c r="B22">
        <v>18</v>
      </c>
      <c r="C22" s="98">
        <f t="shared" si="0"/>
        <v>5.2785923753665687</v>
      </c>
    </row>
    <row r="23" spans="1:3">
      <c r="A23" s="17" t="s">
        <v>118</v>
      </c>
      <c r="B23">
        <v>1</v>
      </c>
      <c r="C23" s="98">
        <f t="shared" si="0"/>
        <v>0.2932551319648094</v>
      </c>
    </row>
    <row r="24" spans="1:3">
      <c r="A24" s="17" t="s">
        <v>15</v>
      </c>
      <c r="B24">
        <v>33</v>
      </c>
      <c r="C24" s="98">
        <f t="shared" si="0"/>
        <v>9.67741935483871</v>
      </c>
    </row>
    <row r="25" spans="1:3">
      <c r="A25" s="17" t="s">
        <v>19</v>
      </c>
      <c r="B25">
        <v>20</v>
      </c>
      <c r="C25" s="98">
        <f t="shared" si="0"/>
        <v>5.8651026392961878</v>
      </c>
    </row>
    <row r="26" spans="1:3">
      <c r="A26" s="249" t="s">
        <v>173</v>
      </c>
      <c r="B26">
        <v>2</v>
      </c>
      <c r="C26" s="98">
        <f t="shared" si="0"/>
        <v>0.5865102639296188</v>
      </c>
    </row>
    <row r="27" spans="1:3">
      <c r="A27" s="249" t="s">
        <v>18</v>
      </c>
      <c r="B27">
        <v>7</v>
      </c>
      <c r="C27" s="98">
        <f t="shared" si="0"/>
        <v>2.0527859237536656</v>
      </c>
    </row>
    <row r="28" spans="1:3">
      <c r="A28" s="249" t="s">
        <v>13</v>
      </c>
      <c r="B28">
        <v>3</v>
      </c>
      <c r="C28" s="98">
        <f t="shared" si="0"/>
        <v>0.87976539589442826</v>
      </c>
    </row>
    <row r="29" spans="1:3">
      <c r="A29" s="261" t="s">
        <v>95</v>
      </c>
      <c r="B29" s="222">
        <f>SUM(B6:B28)</f>
        <v>341</v>
      </c>
      <c r="C29" s="271">
        <f t="shared" si="0"/>
        <v>100</v>
      </c>
    </row>
  </sheetData>
  <sortState ref="A6:C26">
    <sortCondition ref="A6:A26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M12" sqref="M12"/>
    </sheetView>
  </sheetViews>
  <sheetFormatPr defaultRowHeight="14.4"/>
  <cols>
    <col min="1" max="1" width="31.5546875" customWidth="1"/>
    <col min="2" max="2" width="13" style="36" customWidth="1"/>
    <col min="3" max="3" width="12.88671875" customWidth="1"/>
    <col min="4" max="4" width="13" customWidth="1"/>
    <col min="5" max="5" width="3.33203125" customWidth="1"/>
    <col min="6" max="6" width="12.88671875" customWidth="1"/>
    <col min="7" max="7" width="4.5546875" customWidth="1"/>
    <col min="8" max="8" width="17.6640625" customWidth="1"/>
  </cols>
  <sheetData>
    <row r="1" spans="1:8">
      <c r="A1" s="106" t="s">
        <v>294</v>
      </c>
      <c r="B1" s="85"/>
      <c r="C1" s="85"/>
      <c r="D1" s="85"/>
      <c r="E1" s="85"/>
      <c r="F1" s="85"/>
    </row>
    <row r="2" spans="1:8">
      <c r="A2" s="106" t="s">
        <v>111</v>
      </c>
      <c r="B2" s="85"/>
      <c r="C2" s="85"/>
      <c r="D2" s="85"/>
      <c r="E2" s="85"/>
      <c r="F2" s="85"/>
    </row>
    <row r="3" spans="1:8">
      <c r="A3" s="106"/>
      <c r="B3" s="85"/>
      <c r="C3" s="85"/>
      <c r="D3" s="85"/>
      <c r="E3" s="85"/>
      <c r="F3" s="85"/>
    </row>
    <row r="4" spans="1:8">
      <c r="A4" s="390" t="s">
        <v>58</v>
      </c>
      <c r="B4" s="387" t="s">
        <v>59</v>
      </c>
      <c r="C4" s="387"/>
      <c r="D4" s="387"/>
      <c r="E4" s="77"/>
      <c r="F4" s="388" t="s">
        <v>275</v>
      </c>
      <c r="H4" s="388" t="s">
        <v>271</v>
      </c>
    </row>
    <row r="5" spans="1:8">
      <c r="A5" s="391"/>
      <c r="B5" s="103" t="s">
        <v>49</v>
      </c>
      <c r="C5" s="103" t="s">
        <v>50</v>
      </c>
      <c r="D5" s="103" t="s">
        <v>5</v>
      </c>
      <c r="E5" s="80"/>
      <c r="F5" s="389"/>
      <c r="H5" s="389"/>
    </row>
    <row r="6" spans="1:8">
      <c r="A6" s="17" t="s">
        <v>129</v>
      </c>
      <c r="B6" s="141">
        <v>6</v>
      </c>
      <c r="C6" s="95">
        <v>2</v>
      </c>
      <c r="D6" s="95">
        <f t="shared" ref="D6:D28" si="0">SUM(B6:C6)</f>
        <v>8</v>
      </c>
      <c r="E6" s="95"/>
      <c r="F6" s="142">
        <f t="shared" ref="F6:F29" si="1">+C6/D6*100</f>
        <v>25</v>
      </c>
      <c r="H6" s="220">
        <v>1.4084507042253522</v>
      </c>
    </row>
    <row r="7" spans="1:8">
      <c r="A7" s="17" t="s">
        <v>119</v>
      </c>
      <c r="B7" s="141">
        <v>2</v>
      </c>
      <c r="C7" s="95">
        <v>1</v>
      </c>
      <c r="D7" s="95">
        <f t="shared" si="0"/>
        <v>3</v>
      </c>
      <c r="E7" s="95"/>
      <c r="F7" s="142">
        <f t="shared" si="1"/>
        <v>33.333333333333329</v>
      </c>
      <c r="H7" s="220">
        <v>0.70422535211267612</v>
      </c>
    </row>
    <row r="8" spans="1:8">
      <c r="A8" s="17" t="s">
        <v>24</v>
      </c>
      <c r="B8" s="141">
        <v>15</v>
      </c>
      <c r="C8" s="95">
        <v>0</v>
      </c>
      <c r="D8" s="95">
        <f t="shared" si="0"/>
        <v>15</v>
      </c>
      <c r="E8" s="95"/>
      <c r="F8" s="142">
        <f t="shared" si="1"/>
        <v>0</v>
      </c>
      <c r="H8" s="220">
        <v>0</v>
      </c>
    </row>
    <row r="9" spans="1:8">
      <c r="A9" s="17" t="s">
        <v>14</v>
      </c>
      <c r="B9" s="141">
        <v>4</v>
      </c>
      <c r="C9" s="95">
        <v>7</v>
      </c>
      <c r="D9" s="95">
        <f t="shared" si="0"/>
        <v>11</v>
      </c>
      <c r="E9" s="95"/>
      <c r="F9" s="142">
        <f t="shared" si="1"/>
        <v>63.636363636363633</v>
      </c>
      <c r="H9" s="220">
        <v>4.929577464788732</v>
      </c>
    </row>
    <row r="10" spans="1:8">
      <c r="A10" s="17" t="s">
        <v>117</v>
      </c>
      <c r="B10" s="141">
        <v>8</v>
      </c>
      <c r="C10" s="95">
        <v>8</v>
      </c>
      <c r="D10" s="95">
        <f t="shared" si="0"/>
        <v>16</v>
      </c>
      <c r="E10" s="95"/>
      <c r="F10" s="142">
        <f t="shared" si="1"/>
        <v>50</v>
      </c>
      <c r="H10" s="220">
        <v>5.6338028169014089</v>
      </c>
    </row>
    <row r="11" spans="1:8">
      <c r="A11" s="17" t="s">
        <v>36</v>
      </c>
      <c r="B11" s="141">
        <v>7</v>
      </c>
      <c r="C11" s="95">
        <v>2</v>
      </c>
      <c r="D11" s="95">
        <f t="shared" si="0"/>
        <v>9</v>
      </c>
      <c r="E11" s="95"/>
      <c r="F11" s="142">
        <f t="shared" si="1"/>
        <v>22.222222222222221</v>
      </c>
      <c r="H11" s="220">
        <v>1.4084507042253522</v>
      </c>
    </row>
    <row r="12" spans="1:8">
      <c r="A12" s="17" t="s">
        <v>170</v>
      </c>
      <c r="B12" s="141">
        <v>11</v>
      </c>
      <c r="C12" s="95">
        <v>2</v>
      </c>
      <c r="D12" s="95">
        <f t="shared" si="0"/>
        <v>13</v>
      </c>
      <c r="E12" s="95"/>
      <c r="F12" s="142">
        <f t="shared" si="1"/>
        <v>15.384615384615385</v>
      </c>
      <c r="H12" s="220">
        <v>1.4084507042253522</v>
      </c>
    </row>
    <row r="13" spans="1:8">
      <c r="A13" s="17" t="s">
        <v>171</v>
      </c>
      <c r="B13" s="141">
        <v>14</v>
      </c>
      <c r="C13" s="95">
        <v>1</v>
      </c>
      <c r="D13" s="95">
        <f t="shared" si="0"/>
        <v>15</v>
      </c>
      <c r="E13" s="95"/>
      <c r="F13" s="142">
        <f t="shared" si="1"/>
        <v>6.666666666666667</v>
      </c>
      <c r="H13" s="220">
        <v>0.70422535211267612</v>
      </c>
    </row>
    <row r="14" spans="1:8">
      <c r="A14" s="17" t="s">
        <v>16</v>
      </c>
      <c r="B14" s="141">
        <v>6</v>
      </c>
      <c r="C14" s="95">
        <v>25</v>
      </c>
      <c r="D14" s="95">
        <f t="shared" si="0"/>
        <v>31</v>
      </c>
      <c r="E14" s="95"/>
      <c r="F14" s="142">
        <f t="shared" si="1"/>
        <v>80.645161290322577</v>
      </c>
      <c r="H14" s="220">
        <v>17.6056338028169</v>
      </c>
    </row>
    <row r="15" spans="1:8">
      <c r="A15" s="17" t="s">
        <v>172</v>
      </c>
      <c r="B15" s="141">
        <v>4</v>
      </c>
      <c r="C15" s="95">
        <v>5</v>
      </c>
      <c r="D15" s="95">
        <f t="shared" si="0"/>
        <v>9</v>
      </c>
      <c r="E15" s="95"/>
      <c r="F15" s="142">
        <f t="shared" si="1"/>
        <v>55.555555555555557</v>
      </c>
      <c r="H15" s="220">
        <v>3.5211267605633805</v>
      </c>
    </row>
    <row r="16" spans="1:8">
      <c r="A16" s="17" t="s">
        <v>23</v>
      </c>
      <c r="B16" s="141">
        <v>9</v>
      </c>
      <c r="C16" s="95">
        <v>5</v>
      </c>
      <c r="D16" s="95">
        <f t="shared" si="0"/>
        <v>14</v>
      </c>
      <c r="E16" s="95"/>
      <c r="F16" s="142">
        <f t="shared" si="1"/>
        <v>35.714285714285715</v>
      </c>
      <c r="H16" s="220">
        <v>3.5211267605633805</v>
      </c>
    </row>
    <row r="17" spans="1:9">
      <c r="A17" s="17" t="s">
        <v>21</v>
      </c>
      <c r="B17" s="141">
        <v>3</v>
      </c>
      <c r="C17" s="95">
        <v>3</v>
      </c>
      <c r="D17" s="95">
        <f t="shared" si="0"/>
        <v>6</v>
      </c>
      <c r="E17" s="95"/>
      <c r="F17" s="142">
        <f t="shared" si="1"/>
        <v>50</v>
      </c>
      <c r="H17" s="220">
        <v>2.112676056338028</v>
      </c>
    </row>
    <row r="18" spans="1:9">
      <c r="A18" s="17" t="s">
        <v>35</v>
      </c>
      <c r="B18" s="141">
        <v>24</v>
      </c>
      <c r="C18" s="95">
        <v>6</v>
      </c>
      <c r="D18" s="95">
        <f t="shared" si="0"/>
        <v>30</v>
      </c>
      <c r="E18" s="95"/>
      <c r="F18" s="142">
        <f t="shared" si="1"/>
        <v>20</v>
      </c>
      <c r="H18" s="220">
        <v>4.225352112676056</v>
      </c>
    </row>
    <row r="19" spans="1:9">
      <c r="A19" s="17" t="s">
        <v>20</v>
      </c>
      <c r="B19" s="141">
        <v>9</v>
      </c>
      <c r="C19" s="95">
        <v>7</v>
      </c>
      <c r="D19" s="95">
        <f t="shared" si="0"/>
        <v>16</v>
      </c>
      <c r="E19" s="95"/>
      <c r="F19" s="142">
        <f t="shared" si="1"/>
        <v>43.75</v>
      </c>
      <c r="H19" s="220">
        <v>4.929577464788732</v>
      </c>
    </row>
    <row r="20" spans="1:9">
      <c r="A20" s="17" t="s">
        <v>25</v>
      </c>
      <c r="B20" s="141">
        <v>16</v>
      </c>
      <c r="C20" s="95">
        <v>18</v>
      </c>
      <c r="D20" s="95">
        <f t="shared" si="0"/>
        <v>34</v>
      </c>
      <c r="E20" s="95"/>
      <c r="F20" s="142">
        <f t="shared" si="1"/>
        <v>52.941176470588239</v>
      </c>
      <c r="H20" s="220">
        <v>12.676056338028168</v>
      </c>
    </row>
    <row r="21" spans="1:9">
      <c r="A21" s="17" t="s">
        <v>17</v>
      </c>
      <c r="B21" s="141">
        <v>11</v>
      </c>
      <c r="C21" s="95">
        <v>16</v>
      </c>
      <c r="D21" s="95">
        <f t="shared" si="0"/>
        <v>27</v>
      </c>
      <c r="E21" s="95"/>
      <c r="F21" s="142">
        <f t="shared" si="1"/>
        <v>59.259259259259252</v>
      </c>
      <c r="H21" s="220">
        <v>11.267605633802818</v>
      </c>
    </row>
    <row r="22" spans="1:9">
      <c r="A22" s="17" t="s">
        <v>22</v>
      </c>
      <c r="B22" s="141">
        <v>10</v>
      </c>
      <c r="C22" s="95">
        <v>8</v>
      </c>
      <c r="D22" s="95">
        <f t="shared" si="0"/>
        <v>18</v>
      </c>
      <c r="E22" s="95"/>
      <c r="F22" s="142">
        <f t="shared" si="1"/>
        <v>44.444444444444443</v>
      </c>
      <c r="H22" s="220">
        <v>5.6338028169014089</v>
      </c>
    </row>
    <row r="23" spans="1:9">
      <c r="A23" s="17" t="s">
        <v>118</v>
      </c>
      <c r="B23" s="141">
        <v>0</v>
      </c>
      <c r="C23" s="95">
        <v>1</v>
      </c>
      <c r="D23" s="95">
        <f t="shared" si="0"/>
        <v>1</v>
      </c>
      <c r="E23" s="95"/>
      <c r="F23" s="142">
        <f t="shared" si="1"/>
        <v>100</v>
      </c>
      <c r="H23" s="220">
        <v>0.70422535211267612</v>
      </c>
    </row>
    <row r="24" spans="1:9">
      <c r="A24" s="17" t="s">
        <v>15</v>
      </c>
      <c r="B24" s="141">
        <v>21</v>
      </c>
      <c r="C24" s="95">
        <v>12</v>
      </c>
      <c r="D24" s="95">
        <f t="shared" si="0"/>
        <v>33</v>
      </c>
      <c r="E24" s="95"/>
      <c r="F24" s="142">
        <f t="shared" si="1"/>
        <v>36.363636363636367</v>
      </c>
      <c r="H24" s="220">
        <v>8.4507042253521121</v>
      </c>
    </row>
    <row r="25" spans="1:9">
      <c r="A25" s="17" t="s">
        <v>19</v>
      </c>
      <c r="B25" s="141">
        <v>13</v>
      </c>
      <c r="C25" s="95">
        <v>7</v>
      </c>
      <c r="D25" s="95">
        <f t="shared" si="0"/>
        <v>20</v>
      </c>
      <c r="E25" s="95"/>
      <c r="F25" s="142">
        <f t="shared" si="1"/>
        <v>35</v>
      </c>
      <c r="H25" s="220">
        <v>4.929577464788732</v>
      </c>
    </row>
    <row r="26" spans="1:9">
      <c r="A26" s="249" t="s">
        <v>173</v>
      </c>
      <c r="B26" s="141">
        <v>2</v>
      </c>
      <c r="C26" s="95">
        <v>0</v>
      </c>
      <c r="D26" s="95">
        <f t="shared" si="0"/>
        <v>2</v>
      </c>
      <c r="E26" s="95"/>
      <c r="F26" s="142">
        <f t="shared" si="1"/>
        <v>0</v>
      </c>
      <c r="H26" s="220">
        <v>0</v>
      </c>
    </row>
    <row r="27" spans="1:9">
      <c r="A27" s="249" t="s">
        <v>18</v>
      </c>
      <c r="B27" s="141">
        <v>2</v>
      </c>
      <c r="C27" s="95">
        <v>5</v>
      </c>
      <c r="D27" s="95">
        <f t="shared" si="0"/>
        <v>7</v>
      </c>
      <c r="E27" s="95"/>
      <c r="F27" s="142">
        <f t="shared" si="1"/>
        <v>71.428571428571431</v>
      </c>
      <c r="H27" s="220">
        <v>3.5211267605633805</v>
      </c>
      <c r="I27" s="24"/>
    </row>
    <row r="28" spans="1:9">
      <c r="A28" s="249" t="s">
        <v>13</v>
      </c>
      <c r="B28" s="141">
        <v>2</v>
      </c>
      <c r="C28" s="95">
        <v>1</v>
      </c>
      <c r="D28" s="95">
        <f t="shared" si="0"/>
        <v>3</v>
      </c>
      <c r="E28" s="95"/>
      <c r="F28" s="142">
        <f t="shared" si="1"/>
        <v>33.333333333333329</v>
      </c>
      <c r="H28" s="220">
        <v>0.70422535211267612</v>
      </c>
      <c r="I28" s="24"/>
    </row>
    <row r="29" spans="1:9">
      <c r="A29" s="115" t="s">
        <v>45</v>
      </c>
      <c r="B29" s="146">
        <v>199</v>
      </c>
      <c r="C29" s="146">
        <v>142</v>
      </c>
      <c r="D29" s="146">
        <f>SUM(D6:D28)</f>
        <v>341</v>
      </c>
      <c r="E29" s="147"/>
      <c r="F29" s="148">
        <f t="shared" si="1"/>
        <v>41.642228739002931</v>
      </c>
      <c r="H29" s="284">
        <v>100</v>
      </c>
    </row>
  </sheetData>
  <sortState ref="A6:F26">
    <sortCondition ref="A6:A26"/>
  </sortState>
  <mergeCells count="4">
    <mergeCell ref="B4:D4"/>
    <mergeCell ref="F4:F5"/>
    <mergeCell ref="A4:A5"/>
    <mergeCell ref="H4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H4" sqref="H4"/>
    </sheetView>
  </sheetViews>
  <sheetFormatPr defaultRowHeight="14.4"/>
  <cols>
    <col min="1" max="1" width="9.109375" style="56"/>
  </cols>
  <sheetData>
    <row r="1" spans="1:7" ht="21">
      <c r="A1" s="54"/>
    </row>
    <row r="2" spans="1:7" ht="21">
      <c r="A2" s="54" t="s">
        <v>104</v>
      </c>
    </row>
    <row r="4" spans="1:7" ht="21">
      <c r="A4" s="55"/>
    </row>
    <row r="5" spans="1:7" s="36" customFormat="1">
      <c r="A5" s="57" t="s">
        <v>105</v>
      </c>
    </row>
    <row r="6" spans="1:7" s="36" customFormat="1">
      <c r="A6" s="57"/>
    </row>
    <row r="7" spans="1:7" s="36" customFormat="1">
      <c r="A7" s="58" t="s">
        <v>276</v>
      </c>
    </row>
    <row r="8" spans="1:7" s="36" customFormat="1">
      <c r="A8" s="311" t="s">
        <v>277</v>
      </c>
      <c r="B8" s="312"/>
      <c r="C8" s="312"/>
      <c r="D8" s="312"/>
    </row>
    <row r="9" spans="1:7" s="36" customFormat="1">
      <c r="A9" s="59"/>
    </row>
    <row r="10" spans="1:7" s="36" customFormat="1">
      <c r="A10" s="320" t="s">
        <v>305</v>
      </c>
      <c r="B10" s="312"/>
      <c r="C10" s="312"/>
      <c r="D10" s="312"/>
      <c r="E10" s="312"/>
      <c r="F10" s="312"/>
      <c r="G10" s="312"/>
    </row>
    <row r="11" spans="1:7" s="36" customFormat="1">
      <c r="A11" s="320"/>
      <c r="B11" s="312"/>
      <c r="C11" s="312"/>
      <c r="D11" s="312"/>
      <c r="E11" s="312"/>
      <c r="F11" s="312"/>
      <c r="G11" s="312"/>
    </row>
    <row r="12" spans="1:7" s="36" customFormat="1">
      <c r="A12" s="311" t="s">
        <v>152</v>
      </c>
      <c r="B12" s="312"/>
      <c r="C12" s="312"/>
      <c r="D12" s="312"/>
      <c r="E12" s="312"/>
      <c r="F12" s="312"/>
      <c r="G12" s="312"/>
    </row>
    <row r="13" spans="1:7" s="36" customFormat="1">
      <c r="A13" s="311" t="s">
        <v>306</v>
      </c>
      <c r="B13" s="312"/>
      <c r="C13" s="312"/>
      <c r="D13" s="312"/>
      <c r="E13" s="312"/>
      <c r="F13" s="312"/>
      <c r="G13" s="312"/>
    </row>
    <row r="14" spans="1:7" s="36" customFormat="1">
      <c r="A14" s="311" t="s">
        <v>307</v>
      </c>
      <c r="B14" s="312"/>
      <c r="C14" s="312"/>
      <c r="D14" s="312"/>
      <c r="E14" s="312"/>
      <c r="F14" s="312"/>
      <c r="G14" s="312"/>
    </row>
    <row r="15" spans="1:7" s="36" customFormat="1">
      <c r="A15" s="311" t="s">
        <v>308</v>
      </c>
      <c r="B15" s="312"/>
      <c r="C15" s="312"/>
      <c r="D15" s="312"/>
      <c r="E15" s="312"/>
      <c r="F15" s="312"/>
      <c r="G15" s="312"/>
    </row>
    <row r="16" spans="1:7" s="36" customFormat="1">
      <c r="A16" s="311" t="s">
        <v>110</v>
      </c>
      <c r="B16" s="312"/>
      <c r="C16" s="312"/>
      <c r="D16" s="312"/>
      <c r="E16" s="312"/>
      <c r="F16" s="312"/>
      <c r="G16" s="312"/>
    </row>
    <row r="17" spans="1:7" s="36" customFormat="1">
      <c r="A17" s="311"/>
      <c r="B17" s="312"/>
      <c r="C17" s="312"/>
      <c r="D17" s="312"/>
      <c r="E17" s="312"/>
      <c r="F17" s="312"/>
      <c r="G17" s="312"/>
    </row>
    <row r="18" spans="1:7" s="36" customFormat="1">
      <c r="A18" s="59"/>
    </row>
    <row r="19" spans="1:7" s="36" customFormat="1">
      <c r="A19" s="59"/>
    </row>
  </sheetData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activeCell="A15" sqref="A15"/>
    </sheetView>
  </sheetViews>
  <sheetFormatPr defaultRowHeight="14.4"/>
  <cols>
    <col min="1" max="1" width="68.6640625" customWidth="1"/>
    <col min="2" max="2" width="13.88671875" customWidth="1"/>
    <col min="3" max="3" width="13.44140625" customWidth="1"/>
  </cols>
  <sheetData>
    <row r="1" spans="1:3">
      <c r="A1" s="166" t="s">
        <v>295</v>
      </c>
      <c r="B1" s="134"/>
    </row>
    <row r="2" spans="1:3">
      <c r="A2" s="134"/>
      <c r="B2" s="134"/>
    </row>
    <row r="3" spans="1:3" ht="27">
      <c r="A3" s="168" t="s">
        <v>296</v>
      </c>
      <c r="B3" s="167" t="s">
        <v>189</v>
      </c>
      <c r="C3" s="289" t="s">
        <v>10</v>
      </c>
    </row>
    <row r="4" spans="1:3">
      <c r="A4" s="134" t="s">
        <v>190</v>
      </c>
      <c r="B4" s="117">
        <v>88</v>
      </c>
      <c r="C4" s="316">
        <f>+B4/341*100</f>
        <v>25.806451612903224</v>
      </c>
    </row>
    <row r="5" spans="1:3">
      <c r="A5" s="134" t="s">
        <v>191</v>
      </c>
      <c r="B5" s="117">
        <v>81</v>
      </c>
      <c r="C5" s="316">
        <f t="shared" ref="C5:C13" si="0">+B5/341*100</f>
        <v>23.75366568914956</v>
      </c>
    </row>
    <row r="6" spans="1:3">
      <c r="A6" s="134" t="s">
        <v>193</v>
      </c>
      <c r="B6" s="117">
        <v>35</v>
      </c>
      <c r="C6" s="316">
        <f>+B6/341*100</f>
        <v>10.263929618768328</v>
      </c>
    </row>
    <row r="7" spans="1:3">
      <c r="A7" s="134" t="s">
        <v>194</v>
      </c>
      <c r="B7" s="117">
        <v>29</v>
      </c>
      <c r="C7" s="316">
        <f>+B7/341*100</f>
        <v>8.5043988269794717</v>
      </c>
    </row>
    <row r="8" spans="1:3">
      <c r="A8" s="134" t="s">
        <v>192</v>
      </c>
      <c r="B8" s="117">
        <v>18</v>
      </c>
      <c r="C8" s="316">
        <f>+B8/341*100</f>
        <v>5.2785923753665687</v>
      </c>
    </row>
    <row r="9" spans="1:3">
      <c r="A9" s="134" t="s">
        <v>287</v>
      </c>
      <c r="B9" s="117">
        <v>10</v>
      </c>
      <c r="C9" s="316">
        <f t="shared" si="0"/>
        <v>2.9325513196480939</v>
      </c>
    </row>
    <row r="10" spans="1:3">
      <c r="A10" s="134" t="s">
        <v>288</v>
      </c>
      <c r="B10" s="117">
        <v>11</v>
      </c>
      <c r="C10" s="316">
        <f t="shared" si="0"/>
        <v>3.225806451612903</v>
      </c>
    </row>
    <row r="11" spans="1:3">
      <c r="A11" s="134" t="s">
        <v>289</v>
      </c>
      <c r="B11" s="117">
        <v>25</v>
      </c>
      <c r="C11" s="316">
        <f t="shared" si="0"/>
        <v>7.3313782991202352</v>
      </c>
    </row>
    <row r="12" spans="1:3">
      <c r="A12" s="134" t="s">
        <v>4</v>
      </c>
      <c r="B12" s="117">
        <v>44</v>
      </c>
      <c r="C12" s="316">
        <f t="shared" si="0"/>
        <v>12.903225806451612</v>
      </c>
    </row>
    <row r="13" spans="1:3">
      <c r="A13" s="221" t="s">
        <v>195</v>
      </c>
      <c r="B13" s="222">
        <f>SUM(B4:B12)</f>
        <v>341</v>
      </c>
      <c r="C13" s="271">
        <f t="shared" si="0"/>
        <v>100</v>
      </c>
    </row>
  </sheetData>
  <sortState ref="A4:C10">
    <sortCondition descending="1" ref="B4:B10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A19" sqref="A19"/>
    </sheetView>
  </sheetViews>
  <sheetFormatPr defaultRowHeight="14.4"/>
  <cols>
    <col min="1" max="1" width="75" customWidth="1"/>
    <col min="2" max="2" width="23.33203125" customWidth="1"/>
    <col min="3" max="3" width="12" customWidth="1"/>
    <col min="11" max="11" width="24" customWidth="1"/>
  </cols>
  <sheetData>
    <row r="1" spans="1:14" ht="15" customHeight="1">
      <c r="A1" s="317" t="s">
        <v>325</v>
      </c>
      <c r="B1" s="95"/>
      <c r="C1" s="80"/>
    </row>
    <row r="2" spans="1:14" ht="15" customHeight="1">
      <c r="A2" s="106" t="s">
        <v>115</v>
      </c>
      <c r="B2" s="80"/>
      <c r="C2" s="80"/>
    </row>
    <row r="3" spans="1:14" ht="15" customHeight="1">
      <c r="A3" s="80"/>
      <c r="B3" s="80"/>
      <c r="C3" s="80"/>
      <c r="N3" s="34"/>
    </row>
    <row r="4" spans="1:14">
      <c r="A4" s="313" t="s">
        <v>114</v>
      </c>
      <c r="B4" s="282" t="s">
        <v>59</v>
      </c>
      <c r="C4" s="80"/>
      <c r="N4" s="34"/>
    </row>
    <row r="5" spans="1:14" ht="15" customHeight="1">
      <c r="A5" s="313" t="s">
        <v>278</v>
      </c>
      <c r="B5" s="313">
        <v>17</v>
      </c>
      <c r="C5" s="80"/>
      <c r="N5" s="34"/>
    </row>
    <row r="6" spans="1:14">
      <c r="A6" s="295" t="s">
        <v>279</v>
      </c>
      <c r="B6" s="295">
        <v>10</v>
      </c>
      <c r="C6" s="80"/>
      <c r="N6" s="34"/>
    </row>
    <row r="7" spans="1:14" ht="15" customHeight="1">
      <c r="A7" s="295" t="s">
        <v>286</v>
      </c>
      <c r="B7" s="295">
        <v>4</v>
      </c>
      <c r="C7" s="80"/>
    </row>
    <row r="8" spans="1:14" ht="15" customHeight="1">
      <c r="A8" s="295" t="s">
        <v>285</v>
      </c>
      <c r="B8" s="295">
        <v>3</v>
      </c>
      <c r="C8" s="80"/>
    </row>
    <row r="9" spans="1:14" ht="15" customHeight="1">
      <c r="A9" s="295" t="s">
        <v>284</v>
      </c>
      <c r="B9" s="295">
        <v>3</v>
      </c>
      <c r="C9" s="80"/>
    </row>
    <row r="10" spans="1:14" ht="15" customHeight="1">
      <c r="A10" s="295" t="s">
        <v>283</v>
      </c>
      <c r="B10" s="295">
        <v>2</v>
      </c>
      <c r="C10" s="80"/>
    </row>
    <row r="11" spans="1:14">
      <c r="A11" s="295" t="s">
        <v>249</v>
      </c>
      <c r="B11" s="295">
        <v>2</v>
      </c>
      <c r="C11" s="75"/>
    </row>
    <row r="12" spans="1:14" ht="15" customHeight="1">
      <c r="A12" s="295" t="s">
        <v>282</v>
      </c>
      <c r="B12" s="295">
        <v>2</v>
      </c>
      <c r="C12" s="75"/>
    </row>
    <row r="13" spans="1:14">
      <c r="A13" s="295" t="s">
        <v>281</v>
      </c>
      <c r="B13" s="295">
        <v>1</v>
      </c>
    </row>
    <row r="14" spans="1:14">
      <c r="A14" s="295" t="s">
        <v>280</v>
      </c>
      <c r="B14" s="295">
        <v>1</v>
      </c>
    </row>
    <row r="15" spans="1:14">
      <c r="A15" s="175" t="s">
        <v>5</v>
      </c>
      <c r="B15" s="175">
        <f>SUM(B5:B14)</f>
        <v>45</v>
      </c>
    </row>
    <row r="16" spans="1:14">
      <c r="A16" t="s">
        <v>248</v>
      </c>
    </row>
  </sheetData>
  <sortState ref="A5:B13">
    <sortCondition descending="1" ref="B5:B13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12" sqref="H12"/>
    </sheetView>
  </sheetViews>
  <sheetFormatPr defaultRowHeight="14.4"/>
  <cols>
    <col min="1" max="1" width="24" customWidth="1"/>
    <col min="2" max="2" width="9.33203125" customWidth="1"/>
    <col min="3" max="3" width="10.44140625" customWidth="1"/>
    <col min="4" max="4" width="10" customWidth="1"/>
    <col min="5" max="5" width="11.109375" customWidth="1"/>
    <col min="6" max="6" width="9.44140625" customWidth="1"/>
    <col min="7" max="7" width="11.33203125" customWidth="1"/>
    <col min="8" max="8" width="7" customWidth="1"/>
    <col min="9" max="9" width="11" customWidth="1"/>
    <col min="10" max="10" width="10.5546875" customWidth="1"/>
  </cols>
  <sheetData>
    <row r="1" spans="1:11" ht="15" customHeight="1">
      <c r="A1" s="99" t="s">
        <v>155</v>
      </c>
      <c r="B1" s="75"/>
      <c r="D1" s="75"/>
      <c r="E1" s="75"/>
      <c r="F1" s="75"/>
      <c r="G1" s="75"/>
      <c r="H1" s="75"/>
      <c r="I1" s="75"/>
      <c r="J1" s="75"/>
    </row>
    <row r="2" spans="1:11" ht="15" customHeight="1">
      <c r="A2" s="99" t="s">
        <v>223</v>
      </c>
      <c r="B2" s="75"/>
      <c r="D2" s="75"/>
      <c r="E2" s="75"/>
      <c r="F2" s="75"/>
      <c r="G2" s="75"/>
      <c r="H2" s="75"/>
      <c r="I2" s="75"/>
      <c r="J2" s="75"/>
    </row>
    <row r="3" spans="1:11" ht="15" customHeight="1">
      <c r="A3" s="99"/>
      <c r="B3" s="75"/>
      <c r="C3" s="75"/>
      <c r="D3" s="75"/>
      <c r="E3" s="75"/>
      <c r="F3" s="75"/>
      <c r="G3" s="75"/>
      <c r="H3" s="75"/>
      <c r="I3" s="75"/>
      <c r="J3" s="75"/>
    </row>
    <row r="4" spans="1:11" ht="27">
      <c r="A4" s="254" t="s">
        <v>28</v>
      </c>
      <c r="B4" s="154" t="s">
        <v>250</v>
      </c>
      <c r="C4" s="155" t="s">
        <v>120</v>
      </c>
      <c r="D4" s="92" t="s">
        <v>121</v>
      </c>
      <c r="E4" s="155" t="s">
        <v>122</v>
      </c>
      <c r="F4" s="92" t="s">
        <v>251</v>
      </c>
      <c r="G4" s="155" t="s">
        <v>123</v>
      </c>
      <c r="H4" s="92" t="s">
        <v>252</v>
      </c>
      <c r="I4" s="155" t="s">
        <v>124</v>
      </c>
      <c r="J4" s="92" t="s">
        <v>125</v>
      </c>
      <c r="K4" s="155" t="s">
        <v>257</v>
      </c>
    </row>
    <row r="5" spans="1:11" ht="15" customHeight="1">
      <c r="A5" s="253" t="s">
        <v>226</v>
      </c>
      <c r="B5" s="157">
        <v>2</v>
      </c>
      <c r="C5" s="158">
        <f>+B5/8*100</f>
        <v>25</v>
      </c>
      <c r="D5" s="117">
        <v>4</v>
      </c>
      <c r="E5" s="158">
        <f>+D5/8*100</f>
        <v>50</v>
      </c>
      <c r="F5" s="117">
        <v>2</v>
      </c>
      <c r="G5" s="158">
        <f>+F5/8*100</f>
        <v>25</v>
      </c>
      <c r="H5" s="117">
        <v>0</v>
      </c>
      <c r="I5" s="158">
        <f>+H5/8*100</f>
        <v>0</v>
      </c>
      <c r="J5" s="89">
        <v>8</v>
      </c>
      <c r="K5" s="12">
        <f t="shared" ref="K5:K27" si="0">SUM(C5,E5,G5,I5,)</f>
        <v>100</v>
      </c>
    </row>
    <row r="6" spans="1:11">
      <c r="A6" s="253" t="s">
        <v>228</v>
      </c>
      <c r="B6" s="157">
        <v>1</v>
      </c>
      <c r="C6" s="158">
        <f>+B6/3*100</f>
        <v>33.333333333333329</v>
      </c>
      <c r="D6" s="117">
        <v>2</v>
      </c>
      <c r="E6" s="158">
        <f>+D6/3*100</f>
        <v>66.666666666666657</v>
      </c>
      <c r="F6" s="117">
        <v>0</v>
      </c>
      <c r="G6" s="158">
        <f>+F6/3*100</f>
        <v>0</v>
      </c>
      <c r="H6" s="117">
        <v>0</v>
      </c>
      <c r="I6" s="158">
        <f>+H6/3*100</f>
        <v>0</v>
      </c>
      <c r="J6" s="89">
        <v>3</v>
      </c>
      <c r="K6" s="12">
        <f t="shared" si="0"/>
        <v>99.999999999999986</v>
      </c>
    </row>
    <row r="7" spans="1:11" ht="15" customHeight="1">
      <c r="A7" s="253" t="s">
        <v>237</v>
      </c>
      <c r="B7" s="140">
        <v>7</v>
      </c>
      <c r="C7" s="158">
        <f>+B7/15*100</f>
        <v>46.666666666666664</v>
      </c>
      <c r="D7" s="118">
        <v>0</v>
      </c>
      <c r="E7" s="158">
        <f>+D7/15*100</f>
        <v>0</v>
      </c>
      <c r="F7" s="118">
        <v>5</v>
      </c>
      <c r="G7" s="158">
        <f>+F7/15*100</f>
        <v>33.333333333333329</v>
      </c>
      <c r="H7" s="118">
        <v>3</v>
      </c>
      <c r="I7" s="158">
        <f>+H7/15*100</f>
        <v>20</v>
      </c>
      <c r="J7" s="80">
        <v>15</v>
      </c>
      <c r="K7" s="12">
        <f t="shared" si="0"/>
        <v>100</v>
      </c>
    </row>
    <row r="8" spans="1:11">
      <c r="A8" s="253" t="s">
        <v>227</v>
      </c>
      <c r="B8" s="140">
        <v>3</v>
      </c>
      <c r="C8" s="156">
        <f>+B8/11*100</f>
        <v>27.27272727272727</v>
      </c>
      <c r="D8" s="118">
        <v>2</v>
      </c>
      <c r="E8" s="156">
        <f>+D8/11*100</f>
        <v>18.181818181818183</v>
      </c>
      <c r="F8" s="118">
        <v>6</v>
      </c>
      <c r="G8" s="156">
        <f>+F8/11*100</f>
        <v>54.54545454545454</v>
      </c>
      <c r="H8" s="118">
        <v>0</v>
      </c>
      <c r="I8" s="156">
        <f>+H8/11*100</f>
        <v>0</v>
      </c>
      <c r="J8" s="80">
        <v>11</v>
      </c>
      <c r="K8" s="12">
        <f t="shared" si="0"/>
        <v>100</v>
      </c>
    </row>
    <row r="9" spans="1:11" ht="15" customHeight="1">
      <c r="A9" s="253" t="s">
        <v>245</v>
      </c>
      <c r="B9" s="140">
        <v>6</v>
      </c>
      <c r="C9" s="158">
        <f>+B9/16*100</f>
        <v>37.5</v>
      </c>
      <c r="D9" s="118">
        <v>5</v>
      </c>
      <c r="E9" s="158">
        <f>+D9/16*100</f>
        <v>31.25</v>
      </c>
      <c r="F9" s="118">
        <v>5</v>
      </c>
      <c r="G9" s="158">
        <f>+F9/16*100</f>
        <v>31.25</v>
      </c>
      <c r="H9" s="118">
        <v>0</v>
      </c>
      <c r="I9" s="158">
        <f>+H9/16*100</f>
        <v>0</v>
      </c>
      <c r="J9" s="80">
        <v>16</v>
      </c>
      <c r="K9" s="12">
        <f t="shared" si="0"/>
        <v>100</v>
      </c>
    </row>
    <row r="10" spans="1:11" ht="15" customHeight="1">
      <c r="A10" s="253" t="s">
        <v>246</v>
      </c>
      <c r="B10">
        <v>7</v>
      </c>
      <c r="C10" s="158">
        <f>+B10/9*100</f>
        <v>77.777777777777786</v>
      </c>
      <c r="E10" s="158">
        <f>+D10/9*100</f>
        <v>0</v>
      </c>
      <c r="F10">
        <v>2</v>
      </c>
      <c r="G10" s="158">
        <f>+F10/9*100</f>
        <v>22.222222222222221</v>
      </c>
      <c r="H10">
        <v>0</v>
      </c>
      <c r="I10" s="158">
        <f>+H10/9*100</f>
        <v>0</v>
      </c>
      <c r="J10">
        <v>9</v>
      </c>
      <c r="K10" s="12">
        <f t="shared" si="0"/>
        <v>100</v>
      </c>
    </row>
    <row r="11" spans="1:11" ht="15" customHeight="1">
      <c r="A11" s="253" t="s">
        <v>229</v>
      </c>
      <c r="B11" s="140">
        <v>5</v>
      </c>
      <c r="C11" s="156">
        <f>+B11/13*100</f>
        <v>38.461538461538467</v>
      </c>
      <c r="D11" s="118">
        <v>1</v>
      </c>
      <c r="E11" s="156">
        <f>+D11/13*100</f>
        <v>7.6923076923076925</v>
      </c>
      <c r="F11" s="118">
        <v>5</v>
      </c>
      <c r="G11" s="156">
        <f>+F11/13*100</f>
        <v>38.461538461538467</v>
      </c>
      <c r="H11" s="118">
        <v>2</v>
      </c>
      <c r="I11" s="156">
        <f>+H11/13*100</f>
        <v>15.384615384615385</v>
      </c>
      <c r="J11" s="80">
        <v>13</v>
      </c>
      <c r="K11" s="12">
        <f t="shared" si="0"/>
        <v>100.00000000000001</v>
      </c>
    </row>
    <row r="12" spans="1:11" ht="15" customHeight="1">
      <c r="A12" s="253" t="s">
        <v>230</v>
      </c>
      <c r="B12" s="157">
        <v>2</v>
      </c>
      <c r="C12" s="158">
        <f>+B12/15*100</f>
        <v>13.333333333333334</v>
      </c>
      <c r="D12" s="116">
        <v>1</v>
      </c>
      <c r="E12" s="158">
        <f>+D12/15*100</f>
        <v>6.666666666666667</v>
      </c>
      <c r="F12" s="116">
        <v>6</v>
      </c>
      <c r="G12" s="158">
        <f>+F12/15*100</f>
        <v>40</v>
      </c>
      <c r="H12" s="116">
        <v>6</v>
      </c>
      <c r="I12" s="158">
        <f>+H12/15*100</f>
        <v>40</v>
      </c>
      <c r="J12" s="89">
        <v>15</v>
      </c>
      <c r="K12" s="12">
        <f t="shared" si="0"/>
        <v>100</v>
      </c>
    </row>
    <row r="13" spans="1:11">
      <c r="A13" s="253" t="s">
        <v>231</v>
      </c>
      <c r="B13" s="140">
        <v>9</v>
      </c>
      <c r="C13" s="156">
        <f>+B13/31*100</f>
        <v>29.032258064516132</v>
      </c>
      <c r="D13" s="118">
        <v>4</v>
      </c>
      <c r="E13" s="156">
        <f>+D13/31*100</f>
        <v>12.903225806451612</v>
      </c>
      <c r="F13" s="118">
        <v>1</v>
      </c>
      <c r="G13" s="156">
        <f>+F13/31*100</f>
        <v>3.225806451612903</v>
      </c>
      <c r="H13" s="118">
        <v>17</v>
      </c>
      <c r="I13" s="156">
        <f>+H13/31*100</f>
        <v>54.838709677419352</v>
      </c>
      <c r="J13" s="80">
        <v>31</v>
      </c>
      <c r="K13" s="12">
        <f t="shared" si="0"/>
        <v>100</v>
      </c>
    </row>
    <row r="14" spans="1:11" ht="15" customHeight="1">
      <c r="A14" s="253" t="s">
        <v>247</v>
      </c>
      <c r="B14">
        <v>3</v>
      </c>
      <c r="C14" s="158">
        <f>+B14/9*100</f>
        <v>33.333333333333329</v>
      </c>
      <c r="D14">
        <v>4</v>
      </c>
      <c r="E14" s="158">
        <f>+D14/9*100</f>
        <v>44.444444444444443</v>
      </c>
      <c r="F14">
        <v>2</v>
      </c>
      <c r="G14" s="158">
        <f>+F14/9*100</f>
        <v>22.222222222222221</v>
      </c>
      <c r="H14">
        <v>0</v>
      </c>
      <c r="I14" s="158">
        <f>+H14/9*100</f>
        <v>0</v>
      </c>
      <c r="J14">
        <v>9</v>
      </c>
      <c r="K14" s="220">
        <f t="shared" si="0"/>
        <v>100</v>
      </c>
    </row>
    <row r="15" spans="1:11">
      <c r="A15" s="253" t="s">
        <v>232</v>
      </c>
      <c r="B15" s="140">
        <v>0</v>
      </c>
      <c r="C15" s="156">
        <f>+B15/14*100</f>
        <v>0</v>
      </c>
      <c r="D15" s="118">
        <v>14</v>
      </c>
      <c r="E15" s="156">
        <f>+D15/14*100</f>
        <v>100</v>
      </c>
      <c r="F15" s="118">
        <v>0</v>
      </c>
      <c r="G15" s="156">
        <f>+F15/14*100</f>
        <v>0</v>
      </c>
      <c r="H15" s="118">
        <v>0</v>
      </c>
      <c r="I15" s="156">
        <f>+H15/14*100</f>
        <v>0</v>
      </c>
      <c r="J15" s="80">
        <v>14</v>
      </c>
      <c r="K15" s="12">
        <f t="shared" si="0"/>
        <v>100</v>
      </c>
    </row>
    <row r="16" spans="1:11">
      <c r="A16" s="253" t="s">
        <v>242</v>
      </c>
      <c r="B16" s="157">
        <v>1</v>
      </c>
      <c r="C16" s="158">
        <f>+B16/6*100</f>
        <v>16.666666666666664</v>
      </c>
      <c r="D16" s="117">
        <v>2</v>
      </c>
      <c r="E16" s="158">
        <f>+D16/6*100</f>
        <v>33.333333333333329</v>
      </c>
      <c r="F16" s="117">
        <v>2</v>
      </c>
      <c r="G16" s="158">
        <f>+F16/6*100</f>
        <v>33.333333333333329</v>
      </c>
      <c r="H16" s="117">
        <v>1</v>
      </c>
      <c r="I16" s="158">
        <f>+H16/6*100</f>
        <v>16.666666666666664</v>
      </c>
      <c r="J16" s="89">
        <v>6</v>
      </c>
      <c r="K16" s="12">
        <f t="shared" si="0"/>
        <v>99.999999999999972</v>
      </c>
    </row>
    <row r="17" spans="1:11">
      <c r="A17" s="253" t="s">
        <v>233</v>
      </c>
      <c r="B17" s="157">
        <v>5</v>
      </c>
      <c r="C17" s="156">
        <f>+B17/30*100</f>
        <v>16.666666666666664</v>
      </c>
      <c r="D17" s="117">
        <v>5</v>
      </c>
      <c r="E17" s="158">
        <f>+D17/30*100</f>
        <v>16.666666666666664</v>
      </c>
      <c r="F17" s="117">
        <v>6</v>
      </c>
      <c r="G17" s="158">
        <f>+F17/30*100</f>
        <v>20</v>
      </c>
      <c r="H17" s="117">
        <v>14</v>
      </c>
      <c r="I17" s="158">
        <f>+H17/30*100</f>
        <v>46.666666666666664</v>
      </c>
      <c r="J17" s="89">
        <v>30</v>
      </c>
      <c r="K17" s="12">
        <f t="shared" si="0"/>
        <v>100</v>
      </c>
    </row>
    <row r="18" spans="1:11">
      <c r="A18" s="253" t="s">
        <v>234</v>
      </c>
      <c r="B18" s="157">
        <v>1</v>
      </c>
      <c r="C18" s="156">
        <f>+B18/16*100</f>
        <v>6.25</v>
      </c>
      <c r="D18" s="117">
        <v>1</v>
      </c>
      <c r="E18" s="156">
        <f>+D18/16*100</f>
        <v>6.25</v>
      </c>
      <c r="F18" s="117">
        <v>2</v>
      </c>
      <c r="G18" s="158">
        <f>+F18/16*100</f>
        <v>12.5</v>
      </c>
      <c r="H18" s="117">
        <v>12</v>
      </c>
      <c r="I18" s="158">
        <f>+H18/16*100</f>
        <v>75</v>
      </c>
      <c r="J18" s="89">
        <v>16</v>
      </c>
      <c r="K18" s="12">
        <f t="shared" si="0"/>
        <v>100</v>
      </c>
    </row>
    <row r="19" spans="1:11">
      <c r="A19" s="253" t="s">
        <v>235</v>
      </c>
      <c r="B19" s="157">
        <v>14</v>
      </c>
      <c r="C19" s="158">
        <f>+B19/34*100</f>
        <v>41.17647058823529</v>
      </c>
      <c r="D19" s="117">
        <v>8</v>
      </c>
      <c r="E19" s="158">
        <f>+D19/34*100</f>
        <v>23.52941176470588</v>
      </c>
      <c r="F19" s="117">
        <v>10</v>
      </c>
      <c r="G19" s="158">
        <f>+F19/34*100</f>
        <v>29.411764705882355</v>
      </c>
      <c r="H19" s="117">
        <v>2</v>
      </c>
      <c r="I19" s="158">
        <f>+H19/34*100</f>
        <v>5.8823529411764701</v>
      </c>
      <c r="J19" s="89">
        <v>34</v>
      </c>
      <c r="K19" s="12">
        <f t="shared" si="0"/>
        <v>100</v>
      </c>
    </row>
    <row r="20" spans="1:11">
      <c r="A20" s="253" t="s">
        <v>236</v>
      </c>
      <c r="B20" s="157">
        <v>14</v>
      </c>
      <c r="C20" s="158">
        <f>+B20/27*100</f>
        <v>51.851851851851848</v>
      </c>
      <c r="D20" s="117">
        <v>12</v>
      </c>
      <c r="E20" s="158">
        <f>+D20/27*100</f>
        <v>44.444444444444443</v>
      </c>
      <c r="F20" s="117">
        <v>1</v>
      </c>
      <c r="G20" s="158">
        <f>+F20/27*100</f>
        <v>3.7037037037037033</v>
      </c>
      <c r="H20" s="117">
        <v>0</v>
      </c>
      <c r="I20" s="158">
        <f>+H20/27*100</f>
        <v>0</v>
      </c>
      <c r="J20" s="89">
        <v>27</v>
      </c>
      <c r="K20" s="12">
        <f t="shared" si="0"/>
        <v>100</v>
      </c>
    </row>
    <row r="21" spans="1:11">
      <c r="A21" s="253" t="s">
        <v>244</v>
      </c>
      <c r="B21" s="157">
        <v>1</v>
      </c>
      <c r="C21" s="158">
        <f>+B21/18*100</f>
        <v>5.5555555555555554</v>
      </c>
      <c r="D21" s="117">
        <v>1</v>
      </c>
      <c r="E21" s="158">
        <f>+D21/18*100</f>
        <v>5.5555555555555554</v>
      </c>
      <c r="F21" s="117">
        <v>6</v>
      </c>
      <c r="G21" s="158">
        <f>+F21/18*100</f>
        <v>33.333333333333329</v>
      </c>
      <c r="H21" s="117">
        <v>10</v>
      </c>
      <c r="I21" s="158">
        <f>+H21/18*100</f>
        <v>55.555555555555557</v>
      </c>
      <c r="J21" s="89">
        <v>18</v>
      </c>
      <c r="K21" s="12">
        <f t="shared" si="0"/>
        <v>100</v>
      </c>
    </row>
    <row r="22" spans="1:11">
      <c r="A22" s="253" t="s">
        <v>225</v>
      </c>
      <c r="B22" s="140">
        <v>1</v>
      </c>
      <c r="C22" s="156">
        <f>+B22/1*100</f>
        <v>100</v>
      </c>
      <c r="D22" s="118">
        <v>0</v>
      </c>
      <c r="E22" s="156">
        <f>+D22/1*100</f>
        <v>0</v>
      </c>
      <c r="F22" s="118">
        <v>0</v>
      </c>
      <c r="G22" s="156">
        <f>+F22/1*100</f>
        <v>0</v>
      </c>
      <c r="H22" s="118">
        <v>0</v>
      </c>
      <c r="I22" s="156">
        <f>+H22/1*100</f>
        <v>0</v>
      </c>
      <c r="J22" s="80">
        <v>1</v>
      </c>
      <c r="K22" s="12">
        <f t="shared" si="0"/>
        <v>100</v>
      </c>
    </row>
    <row r="23" spans="1:11">
      <c r="A23" s="253" t="s">
        <v>238</v>
      </c>
      <c r="B23" s="140">
        <v>4</v>
      </c>
      <c r="C23" s="158">
        <f>+B23/33*100</f>
        <v>12.121212121212121</v>
      </c>
      <c r="D23" s="118">
        <v>11</v>
      </c>
      <c r="E23" s="158">
        <f>+D23/33*100</f>
        <v>33.333333333333329</v>
      </c>
      <c r="F23" s="118">
        <v>18</v>
      </c>
      <c r="G23" s="158">
        <f>+F23/33*100</f>
        <v>54.54545454545454</v>
      </c>
      <c r="H23" s="118">
        <v>0</v>
      </c>
      <c r="I23" s="158">
        <f>+H23/33*100</f>
        <v>0</v>
      </c>
      <c r="J23" s="80">
        <v>33</v>
      </c>
      <c r="K23" s="12">
        <f t="shared" si="0"/>
        <v>100</v>
      </c>
    </row>
    <row r="24" spans="1:11">
      <c r="A24" s="253" t="s">
        <v>239</v>
      </c>
      <c r="B24" s="157">
        <v>15</v>
      </c>
      <c r="C24" s="158">
        <f>+B24/20*100</f>
        <v>75</v>
      </c>
      <c r="D24" s="117">
        <v>2</v>
      </c>
      <c r="E24" s="158">
        <f>+D24/20*100</f>
        <v>10</v>
      </c>
      <c r="F24" s="117">
        <v>3</v>
      </c>
      <c r="G24" s="158">
        <f>+F24/20*100</f>
        <v>15</v>
      </c>
      <c r="H24" s="117">
        <v>0</v>
      </c>
      <c r="I24" s="158">
        <f>+H24/20*100</f>
        <v>0</v>
      </c>
      <c r="J24" s="89">
        <v>20</v>
      </c>
      <c r="K24" s="12">
        <f t="shared" si="0"/>
        <v>100</v>
      </c>
    </row>
    <row r="25" spans="1:11">
      <c r="A25" s="253" t="s">
        <v>240</v>
      </c>
      <c r="B25" s="157">
        <v>2</v>
      </c>
      <c r="C25" s="158">
        <f>+B25/2*100</f>
        <v>100</v>
      </c>
      <c r="D25" s="117">
        <v>0</v>
      </c>
      <c r="E25" s="158">
        <f>+D25/2*100</f>
        <v>0</v>
      </c>
      <c r="F25" s="117">
        <v>0</v>
      </c>
      <c r="G25" s="158">
        <f>+F25/2*100</f>
        <v>0</v>
      </c>
      <c r="H25" s="117">
        <v>0</v>
      </c>
      <c r="I25" s="158">
        <f>+H25/2*100</f>
        <v>0</v>
      </c>
      <c r="J25" s="89">
        <v>2</v>
      </c>
      <c r="K25" s="12">
        <f t="shared" si="0"/>
        <v>100</v>
      </c>
    </row>
    <row r="26" spans="1:11">
      <c r="A26" s="253" t="s">
        <v>241</v>
      </c>
      <c r="B26" s="157">
        <v>5</v>
      </c>
      <c r="C26" s="158">
        <f>+B26/7*100</f>
        <v>71.428571428571431</v>
      </c>
      <c r="D26" s="117">
        <v>2</v>
      </c>
      <c r="E26" s="158">
        <f>+D26/7*100</f>
        <v>28.571428571428569</v>
      </c>
      <c r="F26" s="117">
        <v>0</v>
      </c>
      <c r="G26" s="158">
        <f>+F26/7*100</f>
        <v>0</v>
      </c>
      <c r="H26" s="117">
        <v>0</v>
      </c>
      <c r="I26" s="158">
        <f>+H26/7*100</f>
        <v>0</v>
      </c>
      <c r="J26" s="89">
        <v>7</v>
      </c>
      <c r="K26" s="12">
        <f t="shared" si="0"/>
        <v>100</v>
      </c>
    </row>
    <row r="27" spans="1:11" ht="13.5" customHeight="1">
      <c r="A27" s="253" t="s">
        <v>243</v>
      </c>
      <c r="B27" s="140">
        <v>1</v>
      </c>
      <c r="C27" s="158">
        <f>+B27/3*100</f>
        <v>33.333333333333329</v>
      </c>
      <c r="D27" s="118"/>
      <c r="E27" s="158">
        <f>+D27/3*100</f>
        <v>0</v>
      </c>
      <c r="F27" s="118">
        <v>0</v>
      </c>
      <c r="G27" s="158">
        <f>+F27/3*100</f>
        <v>0</v>
      </c>
      <c r="H27" s="118">
        <v>2</v>
      </c>
      <c r="I27" s="158">
        <f>+H27/3*100</f>
        <v>66.666666666666657</v>
      </c>
      <c r="J27" s="80">
        <v>3</v>
      </c>
      <c r="K27" s="12">
        <f t="shared" si="0"/>
        <v>99.999999999999986</v>
      </c>
    </row>
    <row r="28" spans="1:11">
      <c r="A28" s="82" t="s">
        <v>256</v>
      </c>
      <c r="B28" s="82">
        <f>SUM(B5:B27)</f>
        <v>109</v>
      </c>
      <c r="C28" s="122">
        <f>+B28/341*100</f>
        <v>31.964809384164223</v>
      </c>
      <c r="D28" s="82">
        <f>SUM(D5:D27)</f>
        <v>81</v>
      </c>
      <c r="E28" s="122">
        <f>+D28/341*100</f>
        <v>23.75366568914956</v>
      </c>
      <c r="F28" s="82">
        <f>SUM(F5:F27)</f>
        <v>82</v>
      </c>
      <c r="G28" s="122">
        <f>+F28/341*100</f>
        <v>24.046920821114369</v>
      </c>
      <c r="H28" s="82">
        <f>SUM(H5:H27)</f>
        <v>69</v>
      </c>
      <c r="I28" s="122">
        <f>+H28/341*100</f>
        <v>20.234604105571847</v>
      </c>
      <c r="J28" s="82">
        <f>SUM(J5:J27)</f>
        <v>341</v>
      </c>
    </row>
    <row r="29" spans="1:11">
      <c r="A29" s="253" t="s">
        <v>254</v>
      </c>
    </row>
    <row r="30" spans="1:11">
      <c r="A30" s="130" t="s">
        <v>255</v>
      </c>
    </row>
    <row r="31" spans="1:11">
      <c r="A31" s="253" t="s">
        <v>253</v>
      </c>
    </row>
    <row r="34" spans="2:2">
      <c r="B34" s="220"/>
    </row>
    <row r="35" spans="2:2">
      <c r="B35" s="220"/>
    </row>
  </sheetData>
  <sortState ref="A5:K27">
    <sortCondition ref="A5:A27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M7" sqref="M7"/>
    </sheetView>
  </sheetViews>
  <sheetFormatPr defaultRowHeight="14.4"/>
  <sheetData>
    <row r="1" spans="1:4" ht="21">
      <c r="A1" s="121" t="s">
        <v>224</v>
      </c>
      <c r="B1" s="36"/>
      <c r="C1" s="36"/>
      <c r="D1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/>
  </sheetViews>
  <sheetFormatPr defaultRowHeight="14.4"/>
  <cols>
    <col min="1" max="1" width="13.44140625" customWidth="1"/>
    <col min="2" max="2" width="1.88671875" customWidth="1"/>
    <col min="5" max="5" width="1.6640625" customWidth="1"/>
    <col min="8" max="8" width="1.33203125" customWidth="1"/>
    <col min="11" max="11" width="1.33203125" customWidth="1"/>
    <col min="12" max="12" width="13.109375" customWidth="1"/>
    <col min="13" max="13" width="10" customWidth="1"/>
  </cols>
  <sheetData>
    <row r="1" spans="1:13">
      <c r="A1" s="15" t="s">
        <v>297</v>
      </c>
      <c r="B1" s="126"/>
      <c r="C1" s="28"/>
      <c r="D1" s="28"/>
      <c r="E1" s="126"/>
      <c r="F1" s="28"/>
      <c r="G1" s="28"/>
      <c r="H1" s="126"/>
      <c r="I1" s="28"/>
      <c r="J1" s="28"/>
      <c r="K1" s="28"/>
      <c r="L1" s="28"/>
      <c r="M1" s="80"/>
    </row>
    <row r="2" spans="1:13">
      <c r="A2" s="15" t="s">
        <v>131</v>
      </c>
      <c r="B2" s="126"/>
      <c r="C2" s="28"/>
      <c r="D2" s="28"/>
      <c r="E2" s="126"/>
      <c r="F2" s="28"/>
      <c r="G2" s="28"/>
      <c r="H2" s="126"/>
      <c r="I2" s="28"/>
      <c r="J2" s="28"/>
      <c r="K2" s="28"/>
      <c r="L2" s="28"/>
      <c r="M2" s="28"/>
    </row>
    <row r="3" spans="1:13">
      <c r="A3" s="28"/>
      <c r="B3" s="126"/>
      <c r="C3" s="28"/>
      <c r="D3" s="28"/>
      <c r="E3" s="126"/>
      <c r="F3" s="28"/>
      <c r="G3" s="28"/>
      <c r="H3" s="126"/>
      <c r="I3" s="28"/>
      <c r="J3" s="28"/>
      <c r="K3" s="28"/>
      <c r="L3" s="28"/>
      <c r="M3" s="28"/>
    </row>
    <row r="4" spans="1:13" ht="15" customHeight="1">
      <c r="A4" s="394" t="s">
        <v>46</v>
      </c>
      <c r="B4" s="214"/>
      <c r="C4" s="386" t="s">
        <v>49</v>
      </c>
      <c r="D4" s="386"/>
      <c r="E4" s="215"/>
      <c r="F4" s="386" t="s">
        <v>50</v>
      </c>
      <c r="G4" s="386"/>
      <c r="H4" s="215"/>
      <c r="I4" s="386" t="s">
        <v>5</v>
      </c>
      <c r="J4" s="386"/>
      <c r="K4" s="18"/>
      <c r="L4" s="380" t="s">
        <v>51</v>
      </c>
      <c r="M4" s="392" t="s">
        <v>10</v>
      </c>
    </row>
    <row r="5" spans="1:13">
      <c r="A5" s="395"/>
      <c r="B5" s="214"/>
      <c r="C5" s="112" t="s">
        <v>47</v>
      </c>
      <c r="D5" s="112" t="s">
        <v>48</v>
      </c>
      <c r="E5" s="18"/>
      <c r="F5" s="112" t="s">
        <v>47</v>
      </c>
      <c r="G5" s="112" t="s">
        <v>48</v>
      </c>
      <c r="H5" s="18"/>
      <c r="I5" s="112" t="s">
        <v>47</v>
      </c>
      <c r="J5" s="112" t="s">
        <v>48</v>
      </c>
      <c r="K5" s="18"/>
      <c r="L5" s="382"/>
      <c r="M5" s="393"/>
    </row>
    <row r="6" spans="1:13">
      <c r="A6" s="223" t="s">
        <v>52</v>
      </c>
      <c r="B6" s="214"/>
      <c r="C6" s="33">
        <v>4</v>
      </c>
      <c r="D6" s="33">
        <v>4</v>
      </c>
      <c r="E6" s="18"/>
      <c r="F6" s="33">
        <v>3</v>
      </c>
      <c r="G6" s="33">
        <v>2</v>
      </c>
      <c r="H6" s="18"/>
      <c r="I6" s="19">
        <f>SUM(C6,F6)</f>
        <v>7</v>
      </c>
      <c r="J6" s="19">
        <f>SUM(D6,G6)</f>
        <v>6</v>
      </c>
      <c r="K6" s="18"/>
      <c r="L6" s="19">
        <f t="shared" ref="L6:L11" si="0">SUM(I6:J6)</f>
        <v>13</v>
      </c>
      <c r="M6" s="46">
        <f t="shared" ref="M6:M8" si="1">+L6/149*100</f>
        <v>8.724832214765101</v>
      </c>
    </row>
    <row r="7" spans="1:13">
      <c r="A7" s="223" t="s">
        <v>53</v>
      </c>
      <c r="B7" s="214"/>
      <c r="C7" s="33">
        <v>9</v>
      </c>
      <c r="D7" s="33">
        <v>5</v>
      </c>
      <c r="E7" s="18"/>
      <c r="F7" s="33">
        <v>7</v>
      </c>
      <c r="G7" s="33">
        <v>5</v>
      </c>
      <c r="H7" s="18"/>
      <c r="I7" s="19">
        <f t="shared" ref="I7:J11" si="2">SUM(C7,F7)</f>
        <v>16</v>
      </c>
      <c r="J7" s="19">
        <f t="shared" si="2"/>
        <v>10</v>
      </c>
      <c r="K7" s="18"/>
      <c r="L7" s="19">
        <f t="shared" si="0"/>
        <v>26</v>
      </c>
      <c r="M7" s="46">
        <f t="shared" si="1"/>
        <v>17.449664429530202</v>
      </c>
    </row>
    <row r="8" spans="1:13">
      <c r="A8" s="223" t="s">
        <v>54</v>
      </c>
      <c r="B8" s="214"/>
      <c r="C8" s="33">
        <v>16</v>
      </c>
      <c r="D8" s="33">
        <v>13</v>
      </c>
      <c r="E8" s="18"/>
      <c r="F8" s="33">
        <v>7</v>
      </c>
      <c r="G8" s="33">
        <v>5</v>
      </c>
      <c r="H8" s="18"/>
      <c r="I8" s="19">
        <f t="shared" si="2"/>
        <v>23</v>
      </c>
      <c r="J8" s="19">
        <f t="shared" si="2"/>
        <v>18</v>
      </c>
      <c r="K8" s="18"/>
      <c r="L8" s="19">
        <f t="shared" si="0"/>
        <v>41</v>
      </c>
      <c r="M8" s="46">
        <f t="shared" si="1"/>
        <v>27.516778523489933</v>
      </c>
    </row>
    <row r="9" spans="1:13">
      <c r="A9" s="223" t="s">
        <v>55</v>
      </c>
      <c r="B9" s="214"/>
      <c r="C9" s="33">
        <v>10</v>
      </c>
      <c r="D9" s="33">
        <v>5</v>
      </c>
      <c r="E9" s="18"/>
      <c r="F9" s="33">
        <v>5</v>
      </c>
      <c r="G9" s="33">
        <v>7</v>
      </c>
      <c r="H9" s="18"/>
      <c r="I9" s="19">
        <f t="shared" si="2"/>
        <v>15</v>
      </c>
      <c r="J9" s="19">
        <f t="shared" si="2"/>
        <v>12</v>
      </c>
      <c r="K9" s="18"/>
      <c r="L9" s="19">
        <f t="shared" si="0"/>
        <v>27</v>
      </c>
      <c r="M9" s="46">
        <f>+L9/149*100</f>
        <v>18.120805369127517</v>
      </c>
    </row>
    <row r="10" spans="1:13">
      <c r="A10" s="223" t="s">
        <v>56</v>
      </c>
      <c r="B10" s="214"/>
      <c r="C10" s="33">
        <v>12</v>
      </c>
      <c r="D10" s="33">
        <v>2</v>
      </c>
      <c r="E10" s="18"/>
      <c r="F10" s="33">
        <v>25</v>
      </c>
      <c r="G10" s="33">
        <v>3</v>
      </c>
      <c r="H10" s="18"/>
      <c r="I10" s="19">
        <f t="shared" si="2"/>
        <v>37</v>
      </c>
      <c r="J10" s="19">
        <f t="shared" si="2"/>
        <v>5</v>
      </c>
      <c r="K10" s="18"/>
      <c r="L10" s="19">
        <f t="shared" si="0"/>
        <v>42</v>
      </c>
      <c r="M10" s="46">
        <f t="shared" ref="M10:M11" si="3">+L10/149*100</f>
        <v>28.187919463087248</v>
      </c>
    </row>
    <row r="11" spans="1:13">
      <c r="A11" s="224" t="s">
        <v>5</v>
      </c>
      <c r="B11" s="225"/>
      <c r="C11" s="226">
        <f>SUM(C6:C10)</f>
        <v>51</v>
      </c>
      <c r="D11" s="226">
        <f>SUM(D6:D10)</f>
        <v>29</v>
      </c>
      <c r="E11" s="227"/>
      <c r="F11" s="226">
        <f>SUM(F6:F10)</f>
        <v>47</v>
      </c>
      <c r="G11" s="226">
        <f>SUM(G6:G10)</f>
        <v>22</v>
      </c>
      <c r="H11" s="227"/>
      <c r="I11" s="226">
        <f t="shared" si="2"/>
        <v>98</v>
      </c>
      <c r="J11" s="226">
        <f t="shared" si="2"/>
        <v>51</v>
      </c>
      <c r="K11" s="227"/>
      <c r="L11" s="226">
        <f t="shared" si="0"/>
        <v>149</v>
      </c>
      <c r="M11" s="228">
        <f t="shared" si="3"/>
        <v>100</v>
      </c>
    </row>
    <row r="12" spans="1:13">
      <c r="C12" s="45"/>
      <c r="D12" s="45"/>
      <c r="E12" s="45"/>
      <c r="F12" s="45"/>
      <c r="G12" s="45"/>
      <c r="I12" s="89"/>
      <c r="J12" s="89"/>
      <c r="L12" s="89"/>
      <c r="M12" s="119"/>
    </row>
  </sheetData>
  <mergeCells count="6">
    <mergeCell ref="M4:M5"/>
    <mergeCell ref="A4:A5"/>
    <mergeCell ref="C4:D4"/>
    <mergeCell ref="F4:G4"/>
    <mergeCell ref="I4:J4"/>
    <mergeCell ref="L4:L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2" sqref="B12"/>
    </sheetView>
  </sheetViews>
  <sheetFormatPr defaultRowHeight="14.4"/>
  <cols>
    <col min="1" max="1" width="20" customWidth="1"/>
    <col min="2" max="2" width="10.6640625" customWidth="1"/>
    <col min="3" max="3" width="11.88671875" customWidth="1"/>
    <col min="4" max="4" width="3.33203125" customWidth="1"/>
    <col min="5" max="6" width="14" customWidth="1"/>
  </cols>
  <sheetData>
    <row r="1" spans="1:6">
      <c r="A1" s="334" t="s">
        <v>339</v>
      </c>
    </row>
    <row r="3" spans="1:6">
      <c r="A3" s="396" t="s">
        <v>338</v>
      </c>
      <c r="B3" s="386" t="s">
        <v>337</v>
      </c>
      <c r="C3" s="386"/>
      <c r="D3" s="386"/>
      <c r="E3" s="386"/>
      <c r="F3" s="386"/>
    </row>
    <row r="4" spans="1:6" ht="24.75" customHeight="1">
      <c r="A4" s="397"/>
      <c r="B4" s="327" t="s">
        <v>47</v>
      </c>
      <c r="C4" s="112" t="s">
        <v>48</v>
      </c>
      <c r="D4" s="329"/>
      <c r="E4" s="112" t="s">
        <v>5</v>
      </c>
      <c r="F4" s="332" t="s">
        <v>10</v>
      </c>
    </row>
    <row r="5" spans="1:6">
      <c r="A5" s="331" t="s">
        <v>49</v>
      </c>
      <c r="B5" s="326">
        <v>51</v>
      </c>
      <c r="C5" s="126">
        <v>29</v>
      </c>
      <c r="D5" s="126"/>
      <c r="E5" s="126">
        <f>SUM(B5:C5)</f>
        <v>80</v>
      </c>
      <c r="F5" s="333">
        <f>+E5/149*100</f>
        <v>53.691275167785236</v>
      </c>
    </row>
    <row r="6" spans="1:6">
      <c r="A6" s="331" t="s">
        <v>50</v>
      </c>
      <c r="B6" s="326">
        <v>47</v>
      </c>
      <c r="C6" s="126">
        <v>22</v>
      </c>
      <c r="D6" s="126"/>
      <c r="E6" s="126">
        <f>SUM(B6:C6)</f>
        <v>69</v>
      </c>
      <c r="F6" s="333">
        <f>+E6/149*100</f>
        <v>46.308724832214764</v>
      </c>
    </row>
    <row r="7" spans="1:6" ht="20.25" customHeight="1">
      <c r="A7" s="328" t="s">
        <v>5</v>
      </c>
      <c r="B7" s="327">
        <f>SUM(B5:B6)</f>
        <v>98</v>
      </c>
      <c r="C7" s="327">
        <f t="shared" ref="C7:F7" si="0">SUM(C5:C6)</f>
        <v>51</v>
      </c>
      <c r="D7" s="327"/>
      <c r="E7" s="327">
        <f t="shared" si="0"/>
        <v>149</v>
      </c>
      <c r="F7" s="332">
        <f t="shared" si="0"/>
        <v>100</v>
      </c>
    </row>
  </sheetData>
  <mergeCells count="2">
    <mergeCell ref="B3:F3"/>
    <mergeCell ref="A3:A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Normal="100" workbookViewId="0">
      <selection activeCell="S11" sqref="S11"/>
    </sheetView>
  </sheetViews>
  <sheetFormatPr defaultRowHeight="14.4"/>
  <cols>
    <col min="1" max="1" width="18.33203125" customWidth="1"/>
    <col min="2" max="3" width="6.6640625" customWidth="1"/>
    <col min="4" max="4" width="7.5546875" customWidth="1"/>
    <col min="5" max="5" width="8.109375" customWidth="1"/>
    <col min="6" max="6" width="8" customWidth="1"/>
    <col min="7" max="7" width="7.88671875" customWidth="1"/>
    <col min="8" max="8" width="1.5546875" customWidth="1"/>
    <col min="9" max="9" width="7" customWidth="1"/>
    <col min="10" max="10" width="6.44140625" customWidth="1"/>
    <col min="11" max="11" width="6.5546875" customWidth="1"/>
    <col min="12" max="13" width="7.109375" customWidth="1"/>
    <col min="15" max="15" width="2.6640625" style="1" customWidth="1"/>
    <col min="16" max="16" width="6.33203125" customWidth="1"/>
    <col min="17" max="17" width="9.6640625" customWidth="1"/>
  </cols>
  <sheetData>
    <row r="1" spans="1:17" s="13" customFormat="1" ht="15" customHeight="1">
      <c r="A1" s="99" t="s">
        <v>364</v>
      </c>
      <c r="O1" s="17"/>
    </row>
    <row r="2" spans="1:17" s="13" customFormat="1" ht="15" customHeight="1">
      <c r="A2" s="99" t="s">
        <v>363</v>
      </c>
      <c r="O2" s="17"/>
    </row>
    <row r="3" spans="1:17" s="13" customFormat="1" ht="15" customHeight="1">
      <c r="O3" s="17"/>
    </row>
    <row r="4" spans="1:17" s="13" customFormat="1" ht="15" customHeight="1">
      <c r="A4" s="398" t="s">
        <v>28</v>
      </c>
      <c r="B4" s="400" t="s">
        <v>37</v>
      </c>
      <c r="C4" s="400"/>
      <c r="D4" s="400"/>
      <c r="E4" s="400"/>
      <c r="F4" s="400"/>
      <c r="G4" s="400"/>
      <c r="H4" s="113"/>
      <c r="I4" s="400" t="s">
        <v>38</v>
      </c>
      <c r="J4" s="400"/>
      <c r="K4" s="400"/>
      <c r="L4" s="400"/>
      <c r="M4" s="400"/>
      <c r="N4" s="400"/>
      <c r="O4" s="113"/>
      <c r="P4" s="380" t="s">
        <v>5</v>
      </c>
      <c r="Q4" s="401" t="s">
        <v>67</v>
      </c>
    </row>
    <row r="5" spans="1:17" s="13" customFormat="1" ht="22.8">
      <c r="A5" s="399"/>
      <c r="B5" s="44" t="s">
        <v>52</v>
      </c>
      <c r="C5" s="44" t="s">
        <v>53</v>
      </c>
      <c r="D5" s="44" t="s">
        <v>54</v>
      </c>
      <c r="E5" s="44" t="s">
        <v>55</v>
      </c>
      <c r="F5" s="44" t="s">
        <v>56</v>
      </c>
      <c r="G5" s="44" t="s">
        <v>65</v>
      </c>
      <c r="H5" s="48"/>
      <c r="I5" s="219" t="s">
        <v>52</v>
      </c>
      <c r="J5" s="219" t="s">
        <v>53</v>
      </c>
      <c r="K5" s="219" t="s">
        <v>54</v>
      </c>
      <c r="L5" s="219" t="s">
        <v>55</v>
      </c>
      <c r="M5" s="219" t="s">
        <v>56</v>
      </c>
      <c r="N5" s="219" t="s">
        <v>66</v>
      </c>
      <c r="O5" s="48"/>
      <c r="P5" s="382"/>
      <c r="Q5" s="402"/>
    </row>
    <row r="6" spans="1:17" s="13" customFormat="1" ht="15" customHeight="1">
      <c r="A6" s="13" t="s">
        <v>226</v>
      </c>
      <c r="B6" s="13">
        <v>0</v>
      </c>
      <c r="C6" s="13">
        <v>0</v>
      </c>
      <c r="D6" s="13">
        <v>2</v>
      </c>
      <c r="E6" s="13">
        <v>3</v>
      </c>
      <c r="F6" s="13">
        <v>1</v>
      </c>
      <c r="G6" s="13">
        <v>6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/>
      <c r="P6" s="16">
        <v>6</v>
      </c>
      <c r="Q6" s="258">
        <f>+P6/149*100</f>
        <v>4.0268456375838921</v>
      </c>
    </row>
    <row r="7" spans="1:17" s="13" customFormat="1" ht="15" customHeight="1">
      <c r="A7" s="13" t="s">
        <v>228</v>
      </c>
      <c r="B7" s="13">
        <v>0</v>
      </c>
      <c r="C7" s="13">
        <v>0</v>
      </c>
      <c r="D7" s="13">
        <v>0</v>
      </c>
      <c r="E7" s="13">
        <v>0</v>
      </c>
      <c r="F7" s="13">
        <v>1</v>
      </c>
      <c r="G7" s="13">
        <v>1</v>
      </c>
      <c r="I7" s="17">
        <v>0</v>
      </c>
      <c r="J7" s="17">
        <v>0</v>
      </c>
      <c r="K7" s="17">
        <v>0</v>
      </c>
      <c r="L7" s="17">
        <v>1</v>
      </c>
      <c r="M7" s="17">
        <v>0</v>
      </c>
      <c r="N7" s="17">
        <v>1</v>
      </c>
      <c r="O7" s="17"/>
      <c r="P7" s="16">
        <v>2</v>
      </c>
      <c r="Q7" s="259">
        <f t="shared" ref="Q7:Q29" si="0">+P7/149*100</f>
        <v>1.3422818791946309</v>
      </c>
    </row>
    <row r="8" spans="1:17" s="13" customFormat="1" ht="15" customHeight="1">
      <c r="A8" s="13" t="s">
        <v>237</v>
      </c>
      <c r="B8" s="13">
        <v>2</v>
      </c>
      <c r="C8" s="13">
        <v>2</v>
      </c>
      <c r="D8" s="13">
        <v>3</v>
      </c>
      <c r="E8" s="13">
        <v>0</v>
      </c>
      <c r="F8" s="13">
        <v>0</v>
      </c>
      <c r="G8" s="13">
        <v>7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/>
      <c r="P8" s="16">
        <v>7</v>
      </c>
      <c r="Q8" s="259">
        <f t="shared" si="0"/>
        <v>4.6979865771812079</v>
      </c>
    </row>
    <row r="9" spans="1:17" s="13" customFormat="1" ht="15" customHeight="1">
      <c r="A9" s="13" t="s">
        <v>227</v>
      </c>
      <c r="B9" s="13">
        <v>1</v>
      </c>
      <c r="C9" s="13">
        <v>0</v>
      </c>
      <c r="D9" s="13">
        <v>0</v>
      </c>
      <c r="E9" s="13">
        <v>0</v>
      </c>
      <c r="F9" s="13">
        <v>0</v>
      </c>
      <c r="G9" s="13">
        <v>1</v>
      </c>
      <c r="I9" s="17">
        <v>0</v>
      </c>
      <c r="J9" s="17">
        <v>1</v>
      </c>
      <c r="K9" s="17">
        <v>1</v>
      </c>
      <c r="L9" s="17">
        <v>0</v>
      </c>
      <c r="M9" s="17">
        <v>0</v>
      </c>
      <c r="N9" s="17">
        <v>2</v>
      </c>
      <c r="O9" s="17"/>
      <c r="P9" s="16">
        <v>3</v>
      </c>
      <c r="Q9" s="259">
        <f t="shared" si="0"/>
        <v>2.0134228187919461</v>
      </c>
    </row>
    <row r="10" spans="1:17" s="13" customFormat="1" ht="15" customHeight="1">
      <c r="A10" s="13" t="s">
        <v>245</v>
      </c>
      <c r="B10" s="13">
        <v>0</v>
      </c>
      <c r="C10" s="13">
        <v>0</v>
      </c>
      <c r="D10" s="13">
        <v>1</v>
      </c>
      <c r="E10" s="13">
        <v>0</v>
      </c>
      <c r="F10" s="13">
        <v>1</v>
      </c>
      <c r="G10" s="13">
        <v>2</v>
      </c>
      <c r="I10" s="17">
        <v>0</v>
      </c>
      <c r="J10" s="17">
        <v>2</v>
      </c>
      <c r="K10" s="17">
        <v>1</v>
      </c>
      <c r="L10" s="17">
        <v>0</v>
      </c>
      <c r="M10" s="17">
        <v>1</v>
      </c>
      <c r="N10" s="17">
        <v>4</v>
      </c>
      <c r="O10" s="17"/>
      <c r="P10" s="16">
        <v>6</v>
      </c>
      <c r="Q10" s="259">
        <f t="shared" si="0"/>
        <v>4.0268456375838921</v>
      </c>
    </row>
    <row r="11" spans="1:17" s="13" customFormat="1" ht="15" customHeight="1">
      <c r="A11" s="13" t="s">
        <v>246</v>
      </c>
      <c r="B11" s="13">
        <v>0</v>
      </c>
      <c r="C11" s="13">
        <v>1</v>
      </c>
      <c r="D11" s="13">
        <v>4</v>
      </c>
      <c r="E11" s="13">
        <v>0</v>
      </c>
      <c r="F11" s="13">
        <v>0</v>
      </c>
      <c r="G11" s="13">
        <v>5</v>
      </c>
      <c r="I11" s="17">
        <v>0</v>
      </c>
      <c r="J11" s="17">
        <v>0</v>
      </c>
      <c r="K11" s="17">
        <v>0</v>
      </c>
      <c r="L11" s="17">
        <v>2</v>
      </c>
      <c r="M11" s="17">
        <v>0</v>
      </c>
      <c r="N11" s="17">
        <v>2</v>
      </c>
      <c r="O11" s="17"/>
      <c r="P11" s="16">
        <v>7</v>
      </c>
      <c r="Q11" s="259">
        <f t="shared" si="0"/>
        <v>4.6979865771812079</v>
      </c>
    </row>
    <row r="12" spans="1:17" s="13" customFormat="1" ht="15" customHeight="1">
      <c r="A12" s="13" t="s">
        <v>229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/>
      <c r="P12" s="16">
        <v>0</v>
      </c>
      <c r="Q12" s="259">
        <f t="shared" si="0"/>
        <v>0</v>
      </c>
    </row>
    <row r="13" spans="1:17" s="13" customFormat="1" ht="15" customHeight="1">
      <c r="A13" s="13" t="s">
        <v>230</v>
      </c>
      <c r="B13" s="13">
        <v>0</v>
      </c>
      <c r="C13" s="13">
        <v>2</v>
      </c>
      <c r="D13" s="13">
        <v>0</v>
      </c>
      <c r="E13" s="13">
        <v>0</v>
      </c>
      <c r="F13" s="13">
        <v>0</v>
      </c>
      <c r="G13" s="13">
        <v>2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/>
      <c r="P13" s="16">
        <v>2</v>
      </c>
      <c r="Q13" s="259">
        <f t="shared" si="0"/>
        <v>1.3422818791946309</v>
      </c>
    </row>
    <row r="14" spans="1:17" s="13" customFormat="1" ht="15" customHeight="1">
      <c r="A14" s="13" t="s">
        <v>231</v>
      </c>
      <c r="B14" s="13">
        <v>0</v>
      </c>
      <c r="C14" s="13">
        <v>0</v>
      </c>
      <c r="D14" s="13">
        <v>0</v>
      </c>
      <c r="E14" s="13">
        <v>1</v>
      </c>
      <c r="F14" s="13">
        <v>0</v>
      </c>
      <c r="G14" s="13">
        <v>1</v>
      </c>
      <c r="I14" s="17">
        <v>2</v>
      </c>
      <c r="J14" s="17">
        <v>5</v>
      </c>
      <c r="K14" s="17">
        <v>3</v>
      </c>
      <c r="L14" s="17">
        <v>2</v>
      </c>
      <c r="M14" s="17">
        <v>2</v>
      </c>
      <c r="N14" s="17">
        <v>14</v>
      </c>
      <c r="O14" s="17"/>
      <c r="P14" s="16">
        <v>15</v>
      </c>
      <c r="Q14" s="259">
        <f t="shared" si="0"/>
        <v>10.067114093959731</v>
      </c>
    </row>
    <row r="15" spans="1:17" s="13" customFormat="1" ht="15" customHeight="1">
      <c r="A15" s="13" t="s">
        <v>247</v>
      </c>
      <c r="B15" s="13">
        <v>0</v>
      </c>
      <c r="C15" s="13">
        <v>0</v>
      </c>
      <c r="D15" s="13">
        <v>1</v>
      </c>
      <c r="E15" s="13">
        <v>1</v>
      </c>
      <c r="F15" s="13">
        <v>0</v>
      </c>
      <c r="G15" s="13">
        <v>2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1</v>
      </c>
      <c r="O15" s="17"/>
      <c r="P15" s="16">
        <v>3</v>
      </c>
      <c r="Q15" s="259">
        <f t="shared" si="0"/>
        <v>2.0134228187919461</v>
      </c>
    </row>
    <row r="16" spans="1:17" s="13" customFormat="1" ht="15" customHeight="1">
      <c r="A16" s="13" t="s">
        <v>232</v>
      </c>
      <c r="B16" s="13">
        <v>1</v>
      </c>
      <c r="C16" s="13">
        <v>1</v>
      </c>
      <c r="D16" s="13">
        <v>2</v>
      </c>
      <c r="E16" s="13">
        <v>3</v>
      </c>
      <c r="F16" s="13">
        <v>1</v>
      </c>
      <c r="G16" s="13">
        <v>8</v>
      </c>
      <c r="I16" s="17">
        <v>0</v>
      </c>
      <c r="J16" s="17">
        <v>1</v>
      </c>
      <c r="K16" s="17">
        <v>2</v>
      </c>
      <c r="L16" s="17">
        <v>1</v>
      </c>
      <c r="M16" s="17">
        <v>2</v>
      </c>
      <c r="N16" s="17">
        <v>6</v>
      </c>
      <c r="O16" s="17"/>
      <c r="P16" s="16">
        <v>14</v>
      </c>
      <c r="Q16" s="259">
        <f t="shared" si="0"/>
        <v>9.3959731543624159</v>
      </c>
    </row>
    <row r="17" spans="1:17" s="13" customFormat="1" ht="15" customHeight="1">
      <c r="A17" s="13" t="s">
        <v>242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I17" s="17">
        <v>0</v>
      </c>
      <c r="J17" s="17">
        <v>0</v>
      </c>
      <c r="K17" s="17">
        <v>1</v>
      </c>
      <c r="L17" s="17">
        <v>0</v>
      </c>
      <c r="M17" s="17">
        <v>0</v>
      </c>
      <c r="N17" s="17">
        <v>1</v>
      </c>
      <c r="O17" s="17"/>
      <c r="P17" s="16">
        <v>1</v>
      </c>
      <c r="Q17" s="259">
        <f t="shared" si="0"/>
        <v>0.67114093959731547</v>
      </c>
    </row>
    <row r="18" spans="1:17" s="13" customFormat="1" ht="15" customHeight="1">
      <c r="A18" s="13" t="s">
        <v>233</v>
      </c>
      <c r="B18" s="13">
        <v>0</v>
      </c>
      <c r="C18" s="13">
        <v>1</v>
      </c>
      <c r="D18" s="13">
        <v>3</v>
      </c>
      <c r="E18" s="13">
        <v>2</v>
      </c>
      <c r="F18" s="13">
        <v>0</v>
      </c>
      <c r="G18" s="13">
        <v>6</v>
      </c>
      <c r="I18" s="17">
        <v>0</v>
      </c>
      <c r="J18" s="17">
        <v>0</v>
      </c>
      <c r="K18" s="17">
        <v>0</v>
      </c>
      <c r="L18" s="17">
        <v>1</v>
      </c>
      <c r="M18" s="17">
        <v>1</v>
      </c>
      <c r="N18" s="17">
        <v>2</v>
      </c>
      <c r="O18" s="17"/>
      <c r="P18" s="16">
        <v>8</v>
      </c>
      <c r="Q18" s="259">
        <f t="shared" si="0"/>
        <v>5.3691275167785237</v>
      </c>
    </row>
    <row r="19" spans="1:17" s="13" customFormat="1" ht="15" customHeight="1">
      <c r="A19" s="13" t="s">
        <v>234</v>
      </c>
      <c r="B19" s="13">
        <v>0</v>
      </c>
      <c r="C19" s="13">
        <v>1</v>
      </c>
      <c r="D19" s="13">
        <v>0</v>
      </c>
      <c r="E19" s="13">
        <v>0</v>
      </c>
      <c r="F19" s="13">
        <v>0</v>
      </c>
      <c r="G19" s="13">
        <v>1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/>
      <c r="P19" s="16">
        <v>1</v>
      </c>
      <c r="Q19" s="259">
        <f t="shared" si="0"/>
        <v>0.67114093959731547</v>
      </c>
    </row>
    <row r="20" spans="1:17" s="13" customFormat="1" ht="15" customHeight="1">
      <c r="A20" s="13" t="s">
        <v>235</v>
      </c>
      <c r="B20" s="13">
        <v>0</v>
      </c>
      <c r="C20" s="13">
        <v>2</v>
      </c>
      <c r="D20" s="13">
        <v>1</v>
      </c>
      <c r="E20" s="13">
        <v>0</v>
      </c>
      <c r="F20" s="191">
        <v>0</v>
      </c>
      <c r="G20" s="191">
        <v>3</v>
      </c>
      <c r="H20" s="191"/>
      <c r="I20" s="249">
        <v>0</v>
      </c>
      <c r="J20" s="249">
        <v>1</v>
      </c>
      <c r="K20" s="249">
        <v>0</v>
      </c>
      <c r="L20" s="249">
        <v>1</v>
      </c>
      <c r="M20" s="249">
        <v>17</v>
      </c>
      <c r="N20" s="17">
        <v>19</v>
      </c>
      <c r="O20" s="17"/>
      <c r="P20" s="16">
        <v>22</v>
      </c>
      <c r="Q20" s="259">
        <f t="shared" si="0"/>
        <v>14.76510067114094</v>
      </c>
    </row>
    <row r="21" spans="1:17" s="13" customFormat="1" ht="15" customHeight="1">
      <c r="A21" s="13" t="s">
        <v>236</v>
      </c>
      <c r="B21" s="13">
        <v>0</v>
      </c>
      <c r="C21" s="13">
        <v>1</v>
      </c>
      <c r="D21" s="13">
        <v>3</v>
      </c>
      <c r="E21" s="13">
        <v>3</v>
      </c>
      <c r="F21" s="191">
        <v>1</v>
      </c>
      <c r="G21" s="191">
        <v>8</v>
      </c>
      <c r="H21" s="191"/>
      <c r="I21" s="249">
        <v>2</v>
      </c>
      <c r="J21" s="249">
        <v>1</v>
      </c>
      <c r="K21" s="249">
        <v>0</v>
      </c>
      <c r="L21" s="249">
        <v>2</v>
      </c>
      <c r="M21" s="249">
        <v>0</v>
      </c>
      <c r="N21" s="17">
        <v>5</v>
      </c>
      <c r="O21" s="17"/>
      <c r="P21" s="16">
        <v>13</v>
      </c>
      <c r="Q21" s="259">
        <f t="shared" si="0"/>
        <v>8.724832214765101</v>
      </c>
    </row>
    <row r="22" spans="1:17" s="13" customFormat="1" ht="15" customHeight="1">
      <c r="A22" s="13" t="s">
        <v>244</v>
      </c>
      <c r="B22" s="13">
        <v>0</v>
      </c>
      <c r="C22" s="13">
        <v>0</v>
      </c>
      <c r="D22" s="13">
        <v>0</v>
      </c>
      <c r="E22" s="13">
        <v>0</v>
      </c>
      <c r="F22" s="191">
        <v>0</v>
      </c>
      <c r="G22" s="191">
        <v>0</v>
      </c>
      <c r="H22" s="191"/>
      <c r="I22" s="249">
        <v>0</v>
      </c>
      <c r="J22" s="249">
        <v>0</v>
      </c>
      <c r="K22" s="249">
        <v>1</v>
      </c>
      <c r="L22" s="249">
        <v>0</v>
      </c>
      <c r="M22" s="249">
        <v>0</v>
      </c>
      <c r="N22" s="17">
        <v>1</v>
      </c>
      <c r="O22" s="17"/>
      <c r="P22" s="16">
        <v>1</v>
      </c>
      <c r="Q22" s="259">
        <f t="shared" si="0"/>
        <v>0.67114093959731547</v>
      </c>
    </row>
    <row r="23" spans="1:17" s="13" customFormat="1" ht="15" customHeight="1">
      <c r="A23" s="13" t="s">
        <v>225</v>
      </c>
      <c r="B23" s="13">
        <v>0</v>
      </c>
      <c r="C23" s="13">
        <v>0</v>
      </c>
      <c r="D23" s="13">
        <v>0</v>
      </c>
      <c r="E23" s="13">
        <v>0</v>
      </c>
      <c r="F23" s="191">
        <v>0</v>
      </c>
      <c r="G23" s="191">
        <v>0</v>
      </c>
      <c r="H23" s="191"/>
      <c r="I23" s="249">
        <v>0</v>
      </c>
      <c r="J23" s="249">
        <v>0</v>
      </c>
      <c r="K23" s="249">
        <v>0</v>
      </c>
      <c r="L23" s="249">
        <v>0</v>
      </c>
      <c r="M23" s="249">
        <v>0</v>
      </c>
      <c r="N23" s="17">
        <v>0</v>
      </c>
      <c r="O23" s="17"/>
      <c r="P23" s="16">
        <v>0</v>
      </c>
      <c r="Q23" s="259">
        <f t="shared" si="0"/>
        <v>0</v>
      </c>
    </row>
    <row r="24" spans="1:17" s="13" customFormat="1" ht="15" customHeight="1">
      <c r="A24" s="13" t="s">
        <v>238</v>
      </c>
      <c r="B24" s="13">
        <v>0</v>
      </c>
      <c r="C24" s="13">
        <v>0</v>
      </c>
      <c r="D24" s="13">
        <v>1</v>
      </c>
      <c r="E24" s="13">
        <v>0</v>
      </c>
      <c r="F24" s="191">
        <v>6</v>
      </c>
      <c r="G24" s="191">
        <v>7</v>
      </c>
      <c r="H24" s="191"/>
      <c r="I24" s="249">
        <v>0</v>
      </c>
      <c r="J24" s="249">
        <v>0</v>
      </c>
      <c r="K24" s="249">
        <v>1</v>
      </c>
      <c r="L24" s="249">
        <v>1</v>
      </c>
      <c r="M24" s="249">
        <v>0</v>
      </c>
      <c r="N24" s="17">
        <v>2</v>
      </c>
      <c r="O24" s="17"/>
      <c r="P24" s="16">
        <v>9</v>
      </c>
      <c r="Q24" s="259">
        <f t="shared" si="0"/>
        <v>6.0402684563758395</v>
      </c>
    </row>
    <row r="25" spans="1:17" s="13" customFormat="1" ht="15" customHeight="1">
      <c r="A25" s="13" t="s">
        <v>239</v>
      </c>
      <c r="B25" s="13">
        <v>2</v>
      </c>
      <c r="C25" s="13">
        <v>3</v>
      </c>
      <c r="D25" s="13">
        <v>8</v>
      </c>
      <c r="E25" s="13">
        <v>0</v>
      </c>
      <c r="F25" s="191">
        <v>2</v>
      </c>
      <c r="G25" s="191">
        <v>15</v>
      </c>
      <c r="H25" s="191"/>
      <c r="I25" s="249">
        <v>0</v>
      </c>
      <c r="J25" s="249">
        <v>0</v>
      </c>
      <c r="K25" s="249">
        <v>0</v>
      </c>
      <c r="L25" s="249">
        <v>1</v>
      </c>
      <c r="M25" s="249">
        <v>5</v>
      </c>
      <c r="N25" s="17">
        <v>6</v>
      </c>
      <c r="O25" s="17"/>
      <c r="P25" s="16">
        <v>21</v>
      </c>
      <c r="Q25" s="259">
        <f t="shared" si="0"/>
        <v>14.093959731543624</v>
      </c>
    </row>
    <row r="26" spans="1:17" s="13" customFormat="1" ht="15" customHeight="1">
      <c r="A26" s="13" t="s">
        <v>240</v>
      </c>
      <c r="B26" s="13">
        <v>1</v>
      </c>
      <c r="C26" s="13">
        <v>0</v>
      </c>
      <c r="D26" s="13">
        <v>0</v>
      </c>
      <c r="E26" s="13">
        <v>1</v>
      </c>
      <c r="F26" s="13">
        <v>0</v>
      </c>
      <c r="G26" s="13">
        <v>2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/>
      <c r="P26" s="16">
        <v>2</v>
      </c>
      <c r="Q26" s="259">
        <f t="shared" si="0"/>
        <v>1.3422818791946309</v>
      </c>
    </row>
    <row r="27" spans="1:17" s="13" customFormat="1" ht="15" customHeight="1">
      <c r="A27" s="17" t="s">
        <v>241</v>
      </c>
      <c r="B27" s="17">
        <v>1</v>
      </c>
      <c r="C27" s="17">
        <v>0</v>
      </c>
      <c r="D27" s="17">
        <v>0</v>
      </c>
      <c r="E27" s="17">
        <v>1</v>
      </c>
      <c r="F27" s="17">
        <v>1</v>
      </c>
      <c r="G27" s="17">
        <v>3</v>
      </c>
      <c r="H27" s="16"/>
      <c r="I27" s="17">
        <v>0</v>
      </c>
      <c r="J27" s="17">
        <v>0</v>
      </c>
      <c r="K27" s="17">
        <v>2</v>
      </c>
      <c r="L27" s="17">
        <v>0</v>
      </c>
      <c r="M27" s="17">
        <v>0</v>
      </c>
      <c r="N27" s="17">
        <v>2</v>
      </c>
      <c r="O27" s="16"/>
      <c r="P27" s="16">
        <v>5</v>
      </c>
      <c r="Q27" s="259">
        <f t="shared" si="0"/>
        <v>3.3557046979865772</v>
      </c>
    </row>
    <row r="28" spans="1:17" s="13" customFormat="1" ht="15" customHeight="1">
      <c r="A28" s="17" t="s">
        <v>243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/>
      <c r="P28" s="16">
        <v>1</v>
      </c>
      <c r="Q28" s="260">
        <f t="shared" si="0"/>
        <v>0.67114093959731547</v>
      </c>
    </row>
    <row r="29" spans="1:17" ht="18.75" customHeight="1">
      <c r="A29" s="261" t="s">
        <v>256</v>
      </c>
      <c r="B29" s="222">
        <f>SUM(B6:B28)</f>
        <v>8</v>
      </c>
      <c r="C29" s="222">
        <f t="shared" ref="C29:N29" si="1">SUM(C6:C28)</f>
        <v>14</v>
      </c>
      <c r="D29" s="222">
        <f t="shared" si="1"/>
        <v>29</v>
      </c>
      <c r="E29" s="222">
        <f t="shared" si="1"/>
        <v>15</v>
      </c>
      <c r="F29" s="222">
        <f t="shared" si="1"/>
        <v>14</v>
      </c>
      <c r="G29" s="222">
        <f t="shared" si="1"/>
        <v>80</v>
      </c>
      <c r="H29" s="222"/>
      <c r="I29" s="222">
        <f t="shared" si="1"/>
        <v>5</v>
      </c>
      <c r="J29" s="222">
        <f t="shared" si="1"/>
        <v>12</v>
      </c>
      <c r="K29" s="222">
        <f t="shared" si="1"/>
        <v>12</v>
      </c>
      <c r="L29" s="222">
        <f t="shared" si="1"/>
        <v>12</v>
      </c>
      <c r="M29" s="222">
        <f t="shared" si="1"/>
        <v>28</v>
      </c>
      <c r="N29" s="222">
        <f t="shared" si="1"/>
        <v>69</v>
      </c>
      <c r="O29" s="262"/>
      <c r="P29" s="222">
        <v>149</v>
      </c>
      <c r="Q29" s="263">
        <f t="shared" si="0"/>
        <v>100</v>
      </c>
    </row>
    <row r="34" spans="3:3">
      <c r="C34" s="19"/>
    </row>
    <row r="35" spans="3:3">
      <c r="C35" s="19"/>
    </row>
    <row r="36" spans="3:3">
      <c r="C36" s="19"/>
    </row>
    <row r="37" spans="3:3">
      <c r="C37" s="19"/>
    </row>
    <row r="38" spans="3:3">
      <c r="C38" s="19"/>
    </row>
  </sheetData>
  <sortState ref="A6:Q26">
    <sortCondition ref="A6"/>
  </sortState>
  <mergeCells count="5">
    <mergeCell ref="A4:A5"/>
    <mergeCell ref="B4:G4"/>
    <mergeCell ref="I4:N4"/>
    <mergeCell ref="P4:P5"/>
    <mergeCell ref="Q4:Q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P7" sqref="P7"/>
    </sheetView>
  </sheetViews>
  <sheetFormatPr defaultRowHeight="14.4"/>
  <sheetData>
    <row r="1" spans="1:4" ht="21">
      <c r="A1" s="121" t="s">
        <v>261</v>
      </c>
      <c r="B1" s="36"/>
      <c r="C1" s="36"/>
      <c r="D1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M16" sqref="M16"/>
    </sheetView>
  </sheetViews>
  <sheetFormatPr defaultRowHeight="14.4"/>
  <cols>
    <col min="1" max="1" width="15.6640625" customWidth="1"/>
    <col min="2" max="2" width="2.44140625" customWidth="1"/>
    <col min="3" max="3" width="7.44140625" customWidth="1"/>
    <col min="4" max="4" width="7" customWidth="1"/>
    <col min="5" max="5" width="1.88671875" customWidth="1"/>
    <col min="8" max="8" width="2" customWidth="1"/>
    <col min="11" max="11" width="2.44140625" customWidth="1"/>
    <col min="12" max="12" width="10.88671875" customWidth="1"/>
    <col min="13" max="13" width="7.5546875" customWidth="1"/>
  </cols>
  <sheetData>
    <row r="1" spans="1:13">
      <c r="A1" s="15" t="s">
        <v>299</v>
      </c>
      <c r="B1" s="126"/>
      <c r="C1" s="28"/>
      <c r="D1" s="28"/>
      <c r="E1" s="126"/>
      <c r="F1" s="28"/>
      <c r="G1" s="28"/>
      <c r="H1" s="126"/>
      <c r="I1" s="28"/>
      <c r="J1" s="28"/>
      <c r="K1" s="33"/>
      <c r="L1" s="33"/>
      <c r="M1" s="33"/>
    </row>
    <row r="2" spans="1:13">
      <c r="A2" s="15" t="s">
        <v>131</v>
      </c>
      <c r="B2" s="126"/>
      <c r="C2" s="28"/>
      <c r="D2" s="28"/>
      <c r="E2" s="126"/>
      <c r="F2" s="28"/>
      <c r="G2" s="28"/>
      <c r="H2" s="126"/>
      <c r="I2" s="28"/>
      <c r="J2" s="28"/>
      <c r="K2" s="33"/>
      <c r="L2" s="33"/>
      <c r="M2" s="33"/>
    </row>
    <row r="3" spans="1:1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>
      <c r="A4" s="394" t="s">
        <v>46</v>
      </c>
      <c r="B4" s="255"/>
      <c r="C4" s="386" t="s">
        <v>49</v>
      </c>
      <c r="D4" s="386"/>
      <c r="E4" s="257"/>
      <c r="F4" s="386" t="s">
        <v>50</v>
      </c>
      <c r="G4" s="386"/>
      <c r="H4" s="257"/>
      <c r="I4" s="386" t="s">
        <v>5</v>
      </c>
      <c r="J4" s="386"/>
      <c r="K4" s="267"/>
      <c r="L4" s="380" t="s">
        <v>51</v>
      </c>
      <c r="M4" s="392" t="s">
        <v>10</v>
      </c>
    </row>
    <row r="5" spans="1:13">
      <c r="A5" s="395"/>
      <c r="B5" s="256"/>
      <c r="C5" s="112" t="s">
        <v>47</v>
      </c>
      <c r="D5" s="112" t="s">
        <v>48</v>
      </c>
      <c r="E5" s="18"/>
      <c r="F5" s="112" t="s">
        <v>47</v>
      </c>
      <c r="G5" s="112" t="s">
        <v>48</v>
      </c>
      <c r="H5" s="18"/>
      <c r="I5" s="112" t="s">
        <v>47</v>
      </c>
      <c r="J5" s="112" t="s">
        <v>48</v>
      </c>
      <c r="K5" s="18"/>
      <c r="L5" s="382"/>
      <c r="M5" s="393"/>
    </row>
    <row r="6" spans="1:13">
      <c r="A6" s="223" t="s">
        <v>52</v>
      </c>
      <c r="B6" s="214"/>
      <c r="C6" s="264">
        <v>0</v>
      </c>
      <c r="D6" s="264">
        <v>0</v>
      </c>
      <c r="E6" s="264"/>
      <c r="F6" s="264">
        <v>0</v>
      </c>
      <c r="G6" s="264">
        <v>0</v>
      </c>
      <c r="H6" s="264"/>
      <c r="I6" s="264">
        <f>SUM(C6,F6)</f>
        <v>0</v>
      </c>
      <c r="J6" s="264">
        <f>SUM(D6,G6)</f>
        <v>0</v>
      </c>
      <c r="K6" s="264"/>
      <c r="L6" s="264">
        <f t="shared" ref="L6:L11" si="0">SUM(I6:J6)</f>
        <v>0</v>
      </c>
      <c r="M6" s="265">
        <f>+L6/103*100</f>
        <v>0</v>
      </c>
    </row>
    <row r="7" spans="1:13">
      <c r="A7" s="223" t="s">
        <v>53</v>
      </c>
      <c r="B7" s="214"/>
      <c r="C7" s="264">
        <v>0</v>
      </c>
      <c r="D7" s="264">
        <v>1</v>
      </c>
      <c r="E7" s="264"/>
      <c r="F7" s="264">
        <v>2</v>
      </c>
      <c r="G7" s="264">
        <v>5</v>
      </c>
      <c r="H7" s="264"/>
      <c r="I7" s="264">
        <f t="shared" ref="I7:J11" si="1">SUM(C7,F7)</f>
        <v>2</v>
      </c>
      <c r="J7" s="264">
        <f t="shared" si="1"/>
        <v>6</v>
      </c>
      <c r="K7" s="264"/>
      <c r="L7" s="264">
        <f t="shared" si="0"/>
        <v>8</v>
      </c>
      <c r="M7" s="265">
        <f t="shared" ref="M7:M11" si="2">+L7/103*100</f>
        <v>7.7669902912621351</v>
      </c>
    </row>
    <row r="8" spans="1:13">
      <c r="A8" s="223" t="s">
        <v>54</v>
      </c>
      <c r="B8" s="214"/>
      <c r="C8" s="264">
        <v>11</v>
      </c>
      <c r="D8" s="264">
        <v>4</v>
      </c>
      <c r="E8" s="264"/>
      <c r="F8" s="264">
        <v>4</v>
      </c>
      <c r="G8" s="264">
        <v>5</v>
      </c>
      <c r="H8" s="264"/>
      <c r="I8" s="264">
        <f t="shared" si="1"/>
        <v>15</v>
      </c>
      <c r="J8" s="264">
        <f t="shared" si="1"/>
        <v>9</v>
      </c>
      <c r="K8" s="264"/>
      <c r="L8" s="264">
        <f t="shared" si="0"/>
        <v>24</v>
      </c>
      <c r="M8" s="265">
        <f t="shared" si="2"/>
        <v>23.300970873786408</v>
      </c>
    </row>
    <row r="9" spans="1:13">
      <c r="A9" s="223" t="s">
        <v>55</v>
      </c>
      <c r="B9" s="214"/>
      <c r="C9" s="264">
        <v>6</v>
      </c>
      <c r="D9" s="264">
        <v>3</v>
      </c>
      <c r="E9" s="264"/>
      <c r="F9" s="264">
        <v>5</v>
      </c>
      <c r="G9" s="264">
        <v>3</v>
      </c>
      <c r="H9" s="264"/>
      <c r="I9" s="264">
        <f t="shared" si="1"/>
        <v>11</v>
      </c>
      <c r="J9" s="264">
        <f t="shared" si="1"/>
        <v>6</v>
      </c>
      <c r="K9" s="264"/>
      <c r="L9" s="264">
        <f t="shared" si="0"/>
        <v>17</v>
      </c>
      <c r="M9" s="265">
        <f t="shared" si="2"/>
        <v>16.50485436893204</v>
      </c>
    </row>
    <row r="10" spans="1:13">
      <c r="A10" s="223" t="s">
        <v>56</v>
      </c>
      <c r="B10" s="214"/>
      <c r="C10" s="264">
        <v>13</v>
      </c>
      <c r="D10" s="264">
        <v>14</v>
      </c>
      <c r="E10" s="264"/>
      <c r="F10" s="264">
        <v>25</v>
      </c>
      <c r="G10" s="264">
        <v>2</v>
      </c>
      <c r="H10" s="264"/>
      <c r="I10" s="264">
        <f t="shared" si="1"/>
        <v>38</v>
      </c>
      <c r="J10" s="264">
        <f t="shared" si="1"/>
        <v>16</v>
      </c>
      <c r="K10" s="264"/>
      <c r="L10" s="264">
        <f t="shared" si="0"/>
        <v>54</v>
      </c>
      <c r="M10" s="265">
        <f t="shared" si="2"/>
        <v>52.427184466019419</v>
      </c>
    </row>
    <row r="11" spans="1:13">
      <c r="A11" s="224" t="s">
        <v>5</v>
      </c>
      <c r="B11" s="266"/>
      <c r="C11" s="266">
        <f>SUM(C6:C10)</f>
        <v>30</v>
      </c>
      <c r="D11" s="266">
        <f>SUM(D6:D10)</f>
        <v>22</v>
      </c>
      <c r="E11" s="266"/>
      <c r="F11" s="266">
        <f>SUM(F6:F10)</f>
        <v>36</v>
      </c>
      <c r="G11" s="266">
        <f>SUM(G6:G10)</f>
        <v>15</v>
      </c>
      <c r="H11" s="266"/>
      <c r="I11" s="266">
        <f t="shared" si="1"/>
        <v>66</v>
      </c>
      <c r="J11" s="266">
        <f t="shared" si="1"/>
        <v>37</v>
      </c>
      <c r="K11" s="266"/>
      <c r="L11" s="266">
        <f t="shared" si="0"/>
        <v>103</v>
      </c>
      <c r="M11" s="268">
        <f t="shared" si="2"/>
        <v>100</v>
      </c>
    </row>
  </sheetData>
  <mergeCells count="6">
    <mergeCell ref="M4:M5"/>
    <mergeCell ref="A4:A5"/>
    <mergeCell ref="C4:D4"/>
    <mergeCell ref="F4:G4"/>
    <mergeCell ref="I4:J4"/>
    <mergeCell ref="L4:L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K17" sqref="K17"/>
    </sheetView>
  </sheetViews>
  <sheetFormatPr defaultRowHeight="14.4"/>
  <cols>
    <col min="1" max="1" width="25.33203125" customWidth="1"/>
    <col min="2" max="2" width="7.33203125" customWidth="1"/>
    <col min="3" max="3" width="8.5546875" customWidth="1"/>
    <col min="4" max="4" width="2.33203125" customWidth="1"/>
    <col min="5" max="5" width="7.33203125" customWidth="1"/>
    <col min="6" max="6" width="10.6640625" customWidth="1"/>
  </cols>
  <sheetData>
    <row r="1" spans="1:6">
      <c r="A1" s="14" t="s">
        <v>298</v>
      </c>
    </row>
    <row r="3" spans="1:6" ht="20.25" customHeight="1">
      <c r="A3" s="398" t="s">
        <v>259</v>
      </c>
      <c r="B3" s="403" t="s">
        <v>258</v>
      </c>
      <c r="C3" s="403"/>
      <c r="D3" s="404"/>
      <c r="E3" s="403"/>
      <c r="F3" s="403"/>
    </row>
    <row r="4" spans="1:6" ht="27.75" customHeight="1">
      <c r="A4" s="399"/>
      <c r="B4" s="112" t="s">
        <v>49</v>
      </c>
      <c r="C4" s="112" t="s">
        <v>50</v>
      </c>
      <c r="D4" s="267"/>
      <c r="E4" s="112" t="s">
        <v>5</v>
      </c>
      <c r="F4" s="335" t="s">
        <v>340</v>
      </c>
    </row>
    <row r="5" spans="1:6">
      <c r="A5" s="13" t="s">
        <v>226</v>
      </c>
      <c r="B5" s="19">
        <v>0</v>
      </c>
      <c r="C5" s="19">
        <v>1</v>
      </c>
      <c r="D5" s="19"/>
      <c r="E5" s="19">
        <f t="shared" ref="E5:E27" si="0">SUM(B5:C5)</f>
        <v>1</v>
      </c>
      <c r="F5" s="281">
        <f>+E5/103*100</f>
        <v>0.97087378640776689</v>
      </c>
    </row>
    <row r="6" spans="1:6">
      <c r="A6" s="13" t="s">
        <v>228</v>
      </c>
      <c r="B6" s="19">
        <v>0</v>
      </c>
      <c r="C6" s="19">
        <v>0</v>
      </c>
      <c r="D6" s="19"/>
      <c r="E6" s="19">
        <f t="shared" si="0"/>
        <v>0</v>
      </c>
      <c r="F6" s="281">
        <f t="shared" ref="F6:F28" si="1">+E6/103*100</f>
        <v>0</v>
      </c>
    </row>
    <row r="7" spans="1:6">
      <c r="A7" s="13" t="s">
        <v>237</v>
      </c>
      <c r="B7" s="19">
        <v>2</v>
      </c>
      <c r="C7" s="19">
        <v>2</v>
      </c>
      <c r="D7" s="19"/>
      <c r="E7" s="19">
        <f t="shared" si="0"/>
        <v>4</v>
      </c>
      <c r="F7" s="281">
        <f t="shared" si="1"/>
        <v>3.8834951456310676</v>
      </c>
    </row>
    <row r="8" spans="1:6">
      <c r="A8" s="13" t="s">
        <v>227</v>
      </c>
      <c r="B8" s="19">
        <v>1</v>
      </c>
      <c r="C8" s="19">
        <v>1</v>
      </c>
      <c r="D8" s="19"/>
      <c r="E8" s="19">
        <f t="shared" si="0"/>
        <v>2</v>
      </c>
      <c r="F8" s="281">
        <f t="shared" si="1"/>
        <v>1.9417475728155338</v>
      </c>
    </row>
    <row r="9" spans="1:6">
      <c r="A9" s="13" t="s">
        <v>245</v>
      </c>
      <c r="B9" s="19">
        <v>1</v>
      </c>
      <c r="C9" s="19">
        <v>0</v>
      </c>
      <c r="D9" s="19"/>
      <c r="E9" s="19">
        <f t="shared" si="0"/>
        <v>1</v>
      </c>
      <c r="F9" s="281">
        <f t="shared" si="1"/>
        <v>0.97087378640776689</v>
      </c>
    </row>
    <row r="10" spans="1:6">
      <c r="A10" s="13" t="s">
        <v>246</v>
      </c>
      <c r="B10" s="19">
        <v>0</v>
      </c>
      <c r="C10" s="19">
        <v>2</v>
      </c>
      <c r="D10" s="19"/>
      <c r="E10" s="19">
        <f t="shared" si="0"/>
        <v>2</v>
      </c>
      <c r="F10" s="281">
        <f t="shared" si="1"/>
        <v>1.9417475728155338</v>
      </c>
    </row>
    <row r="11" spans="1:6">
      <c r="A11" s="13" t="s">
        <v>229</v>
      </c>
      <c r="B11" s="19">
        <v>1</v>
      </c>
      <c r="C11" s="19">
        <v>6</v>
      </c>
      <c r="D11" s="19"/>
      <c r="E11" s="19">
        <f t="shared" si="0"/>
        <v>7</v>
      </c>
      <c r="F11" s="281">
        <f t="shared" si="1"/>
        <v>6.7961165048543686</v>
      </c>
    </row>
    <row r="12" spans="1:6">
      <c r="A12" s="13" t="s">
        <v>230</v>
      </c>
      <c r="B12" s="19">
        <v>9</v>
      </c>
      <c r="C12" s="19">
        <v>4</v>
      </c>
      <c r="D12" s="19"/>
      <c r="E12" s="19">
        <f t="shared" si="0"/>
        <v>13</v>
      </c>
      <c r="F12" s="281">
        <f t="shared" si="1"/>
        <v>12.621359223300971</v>
      </c>
    </row>
    <row r="13" spans="1:6">
      <c r="A13" s="13" t="s">
        <v>231</v>
      </c>
      <c r="B13" s="19">
        <v>11</v>
      </c>
      <c r="C13" s="19">
        <v>1</v>
      </c>
      <c r="D13" s="19"/>
      <c r="E13" s="19">
        <f t="shared" si="0"/>
        <v>12</v>
      </c>
      <c r="F13" s="281">
        <f t="shared" si="1"/>
        <v>11.650485436893204</v>
      </c>
    </row>
    <row r="14" spans="1:6">
      <c r="A14" s="13" t="s">
        <v>247</v>
      </c>
      <c r="B14" s="19">
        <v>0</v>
      </c>
      <c r="C14" s="19">
        <v>0</v>
      </c>
      <c r="D14" s="19"/>
      <c r="E14" s="19">
        <f t="shared" si="0"/>
        <v>0</v>
      </c>
      <c r="F14" s="281">
        <f t="shared" si="1"/>
        <v>0</v>
      </c>
    </row>
    <row r="15" spans="1:6">
      <c r="A15" s="13" t="s">
        <v>232</v>
      </c>
      <c r="B15" s="19">
        <v>3</v>
      </c>
      <c r="C15" s="19">
        <v>13</v>
      </c>
      <c r="D15" s="19"/>
      <c r="E15" s="19">
        <f t="shared" si="0"/>
        <v>16</v>
      </c>
      <c r="F15" s="281">
        <f t="shared" si="1"/>
        <v>15.53398058252427</v>
      </c>
    </row>
    <row r="16" spans="1:6">
      <c r="A16" s="13" t="s">
        <v>242</v>
      </c>
      <c r="B16" s="19">
        <v>2</v>
      </c>
      <c r="C16" s="19">
        <v>4</v>
      </c>
      <c r="D16" s="19"/>
      <c r="E16" s="19">
        <f t="shared" si="0"/>
        <v>6</v>
      </c>
      <c r="F16" s="281">
        <f t="shared" si="1"/>
        <v>5.825242718446602</v>
      </c>
    </row>
    <row r="17" spans="1:6">
      <c r="A17" s="13" t="s">
        <v>233</v>
      </c>
      <c r="B17" s="19">
        <v>0</v>
      </c>
      <c r="C17" s="19">
        <v>0</v>
      </c>
      <c r="D17" s="19"/>
      <c r="E17" s="19">
        <f t="shared" si="0"/>
        <v>0</v>
      </c>
      <c r="F17" s="281">
        <f t="shared" si="1"/>
        <v>0</v>
      </c>
    </row>
    <row r="18" spans="1:6">
      <c r="A18" s="13" t="s">
        <v>234</v>
      </c>
      <c r="B18" s="19">
        <v>1</v>
      </c>
      <c r="C18" s="19">
        <v>6</v>
      </c>
      <c r="D18" s="19"/>
      <c r="E18" s="19">
        <f t="shared" si="0"/>
        <v>7</v>
      </c>
      <c r="F18" s="281">
        <f t="shared" si="1"/>
        <v>6.7961165048543686</v>
      </c>
    </row>
    <row r="19" spans="1:6">
      <c r="A19" s="13" t="s">
        <v>235</v>
      </c>
      <c r="B19" s="19">
        <v>8</v>
      </c>
      <c r="C19" s="19">
        <v>6</v>
      </c>
      <c r="D19" s="19"/>
      <c r="E19" s="19">
        <f t="shared" si="0"/>
        <v>14</v>
      </c>
      <c r="F19" s="281">
        <f t="shared" si="1"/>
        <v>13.592233009708737</v>
      </c>
    </row>
    <row r="20" spans="1:6">
      <c r="A20" s="13" t="s">
        <v>236</v>
      </c>
      <c r="B20" s="19">
        <v>1</v>
      </c>
      <c r="C20" s="19">
        <v>0</v>
      </c>
      <c r="D20" s="19"/>
      <c r="E20" s="19">
        <f t="shared" si="0"/>
        <v>1</v>
      </c>
      <c r="F20" s="281">
        <f t="shared" si="1"/>
        <v>0.97087378640776689</v>
      </c>
    </row>
    <row r="21" spans="1:6">
      <c r="A21" s="13" t="s">
        <v>244</v>
      </c>
      <c r="B21" s="19">
        <v>5</v>
      </c>
      <c r="C21" s="19">
        <v>1</v>
      </c>
      <c r="D21" s="19"/>
      <c r="E21" s="19">
        <f t="shared" si="0"/>
        <v>6</v>
      </c>
      <c r="F21" s="281">
        <f t="shared" si="1"/>
        <v>5.825242718446602</v>
      </c>
    </row>
    <row r="22" spans="1:6">
      <c r="A22" s="13" t="s">
        <v>225</v>
      </c>
      <c r="B22" s="19">
        <v>0</v>
      </c>
      <c r="C22" s="19">
        <v>1</v>
      </c>
      <c r="D22" s="19"/>
      <c r="E22" s="19">
        <f t="shared" si="0"/>
        <v>1</v>
      </c>
      <c r="F22" s="281">
        <f t="shared" si="1"/>
        <v>0.97087378640776689</v>
      </c>
    </row>
    <row r="23" spans="1:6">
      <c r="A23" s="13" t="s">
        <v>238</v>
      </c>
      <c r="B23" s="19">
        <v>0</v>
      </c>
      <c r="C23" s="19">
        <v>0</v>
      </c>
      <c r="D23" s="19"/>
      <c r="E23" s="19">
        <f t="shared" si="0"/>
        <v>0</v>
      </c>
      <c r="F23" s="281">
        <f t="shared" si="1"/>
        <v>0</v>
      </c>
    </row>
    <row r="24" spans="1:6">
      <c r="A24" s="13" t="s">
        <v>239</v>
      </c>
      <c r="B24" s="19">
        <v>3</v>
      </c>
      <c r="C24" s="19">
        <v>0</v>
      </c>
      <c r="D24" s="19"/>
      <c r="E24" s="19">
        <f t="shared" si="0"/>
        <v>3</v>
      </c>
      <c r="F24" s="281">
        <f t="shared" si="1"/>
        <v>2.912621359223301</v>
      </c>
    </row>
    <row r="25" spans="1:6">
      <c r="A25" s="13" t="s">
        <v>240</v>
      </c>
      <c r="B25" s="19">
        <v>1</v>
      </c>
      <c r="C25" s="19">
        <v>1</v>
      </c>
      <c r="D25" s="19"/>
      <c r="E25" s="19">
        <f t="shared" si="0"/>
        <v>2</v>
      </c>
      <c r="F25" s="281">
        <f t="shared" si="1"/>
        <v>1.9417475728155338</v>
      </c>
    </row>
    <row r="26" spans="1:6">
      <c r="A26" s="17" t="s">
        <v>241</v>
      </c>
      <c r="B26" s="19">
        <v>1</v>
      </c>
      <c r="C26" s="19">
        <v>1</v>
      </c>
      <c r="D26" s="19"/>
      <c r="E26" s="19">
        <f t="shared" si="0"/>
        <v>2</v>
      </c>
      <c r="F26" s="281">
        <f t="shared" si="1"/>
        <v>1.9417475728155338</v>
      </c>
    </row>
    <row r="27" spans="1:6">
      <c r="A27" s="17" t="s">
        <v>243</v>
      </c>
      <c r="B27" s="19">
        <v>2</v>
      </c>
      <c r="C27" s="19">
        <v>1</v>
      </c>
      <c r="D27" s="19"/>
      <c r="E27" s="19">
        <f t="shared" si="0"/>
        <v>3</v>
      </c>
      <c r="F27" s="281">
        <f t="shared" si="1"/>
        <v>2.912621359223301</v>
      </c>
    </row>
    <row r="28" spans="1:6">
      <c r="A28" s="261" t="s">
        <v>5</v>
      </c>
      <c r="B28" s="226">
        <f>SUM(B5:B27)</f>
        <v>52</v>
      </c>
      <c r="C28" s="226">
        <f>SUM(C5:C27)</f>
        <v>51</v>
      </c>
      <c r="D28" s="226"/>
      <c r="E28" s="226">
        <f>SUM(E5:E27)</f>
        <v>103</v>
      </c>
      <c r="F28" s="271">
        <f t="shared" si="1"/>
        <v>100</v>
      </c>
    </row>
  </sheetData>
  <mergeCells count="2">
    <mergeCell ref="A3:A4"/>
    <mergeCell ref="B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0" sqref="F30"/>
    </sheetView>
  </sheetViews>
  <sheetFormatPr defaultRowHeight="14.4"/>
  <sheetData>
    <row r="1" spans="1:1" ht="21">
      <c r="A1" s="55" t="s">
        <v>105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A19" sqref="A19"/>
    </sheetView>
  </sheetViews>
  <sheetFormatPr defaultRowHeight="14.4"/>
  <cols>
    <col min="1" max="1" width="42.6640625" customWidth="1"/>
    <col min="2" max="2" width="9.6640625" customWidth="1"/>
    <col min="3" max="3" width="8.6640625" customWidth="1"/>
    <col min="4" max="4" width="11.44140625" customWidth="1"/>
    <col min="5" max="5" width="9" customWidth="1"/>
    <col min="6" max="6" width="11" customWidth="1"/>
    <col min="7" max="7" width="7.88671875" customWidth="1"/>
    <col min="8" max="8" width="10.33203125" customWidth="1"/>
  </cols>
  <sheetData>
    <row r="1" spans="1:17">
      <c r="A1" s="14" t="s">
        <v>341</v>
      </c>
      <c r="L1" s="35"/>
      <c r="N1" s="31"/>
      <c r="O1" s="1"/>
      <c r="Q1" s="31"/>
    </row>
    <row r="2" spans="1:17">
      <c r="A2" s="14" t="s">
        <v>133</v>
      </c>
      <c r="B2" s="13"/>
      <c r="C2" s="13"/>
      <c r="D2" s="13"/>
      <c r="E2" s="13"/>
      <c r="F2" s="13"/>
    </row>
    <row r="3" spans="1:17">
      <c r="A3" s="13"/>
      <c r="B3" s="13"/>
      <c r="C3" s="13"/>
      <c r="D3" s="13"/>
      <c r="E3" s="13"/>
      <c r="F3" s="13"/>
    </row>
    <row r="4" spans="1:17">
      <c r="A4" s="398" t="s">
        <v>260</v>
      </c>
      <c r="B4" s="405" t="s">
        <v>196</v>
      </c>
      <c r="C4" s="405"/>
      <c r="D4" s="405"/>
      <c r="E4" s="405"/>
      <c r="F4" s="405"/>
      <c r="G4" s="318"/>
    </row>
    <row r="5" spans="1:17">
      <c r="A5" s="399"/>
      <c r="B5" s="112" t="s">
        <v>49</v>
      </c>
      <c r="C5" s="112" t="s">
        <v>10</v>
      </c>
      <c r="D5" s="112" t="s">
        <v>50</v>
      </c>
      <c r="E5" s="112" t="s">
        <v>10</v>
      </c>
      <c r="F5" s="112" t="s">
        <v>5</v>
      </c>
      <c r="G5" s="270" t="s">
        <v>10</v>
      </c>
    </row>
    <row r="6" spans="1:17">
      <c r="A6" s="13" t="s">
        <v>326</v>
      </c>
      <c r="B6" s="13">
        <v>20.000000000000004</v>
      </c>
      <c r="C6" s="37">
        <f>+B6/47*100</f>
        <v>42.553191489361708</v>
      </c>
      <c r="D6" s="13">
        <v>20.000000000000004</v>
      </c>
      <c r="E6" s="37">
        <f>+D6/50*100</f>
        <v>40.000000000000007</v>
      </c>
      <c r="F6" s="13">
        <v>40.000000000000007</v>
      </c>
      <c r="G6" s="220">
        <f>+F6/97*100</f>
        <v>41.237113402061865</v>
      </c>
    </row>
    <row r="7" spans="1:17">
      <c r="A7" s="13" t="s">
        <v>327</v>
      </c>
      <c r="B7" s="13">
        <v>0</v>
      </c>
      <c r="C7" s="37">
        <f t="shared" ref="C7:C13" si="0">+B7/47*100</f>
        <v>0</v>
      </c>
      <c r="D7" s="13">
        <v>4</v>
      </c>
      <c r="E7" s="37">
        <f t="shared" ref="E7:E13" si="1">+D7/50*100</f>
        <v>8</v>
      </c>
      <c r="F7" s="13">
        <v>4</v>
      </c>
      <c r="G7" s="220">
        <f t="shared" ref="G7:G13" si="2">+F7/97*100</f>
        <v>4.1237113402061851</v>
      </c>
    </row>
    <row r="8" spans="1:17">
      <c r="A8" s="13" t="s">
        <v>328</v>
      </c>
      <c r="B8" s="13">
        <v>4.0000000000000009</v>
      </c>
      <c r="C8" s="37">
        <f t="shared" si="0"/>
        <v>8.5106382978723438</v>
      </c>
      <c r="D8" s="13">
        <v>1.0000000000000002</v>
      </c>
      <c r="E8" s="37">
        <f t="shared" si="1"/>
        <v>2.0000000000000004</v>
      </c>
      <c r="F8" s="13">
        <v>5.0000000000000009</v>
      </c>
      <c r="G8" s="220">
        <f t="shared" si="2"/>
        <v>5.1546391752577332</v>
      </c>
    </row>
    <row r="9" spans="1:17">
      <c r="A9" s="13" t="s">
        <v>329</v>
      </c>
      <c r="B9" s="13">
        <v>5</v>
      </c>
      <c r="C9" s="37">
        <f t="shared" si="0"/>
        <v>10.638297872340425</v>
      </c>
      <c r="D9" s="13">
        <v>6.9999999999999991</v>
      </c>
      <c r="E9" s="37">
        <f t="shared" si="1"/>
        <v>13.999999999999998</v>
      </c>
      <c r="F9" s="13">
        <v>12</v>
      </c>
      <c r="G9" s="220">
        <f t="shared" si="2"/>
        <v>12.371134020618557</v>
      </c>
    </row>
    <row r="10" spans="1:17">
      <c r="A10" s="13" t="s">
        <v>330</v>
      </c>
      <c r="B10" s="13">
        <v>8</v>
      </c>
      <c r="C10" s="37">
        <f t="shared" si="0"/>
        <v>17.021276595744681</v>
      </c>
      <c r="D10" s="13">
        <v>2</v>
      </c>
      <c r="E10" s="37">
        <f t="shared" si="1"/>
        <v>4</v>
      </c>
      <c r="F10" s="13">
        <v>10</v>
      </c>
      <c r="G10" s="220">
        <f t="shared" si="2"/>
        <v>10.309278350515463</v>
      </c>
    </row>
    <row r="11" spans="1:17">
      <c r="A11" s="118" t="s">
        <v>343</v>
      </c>
      <c r="B11">
        <v>2</v>
      </c>
      <c r="C11" s="220">
        <f t="shared" si="0"/>
        <v>4.2553191489361701</v>
      </c>
      <c r="D11">
        <v>16</v>
      </c>
      <c r="E11" s="12">
        <f t="shared" si="1"/>
        <v>32</v>
      </c>
      <c r="F11">
        <v>18</v>
      </c>
      <c r="G11" s="220">
        <f t="shared" si="2"/>
        <v>18.556701030927837</v>
      </c>
    </row>
    <row r="12" spans="1:17">
      <c r="A12" s="191" t="s">
        <v>4</v>
      </c>
      <c r="B12" s="191">
        <v>8</v>
      </c>
      <c r="C12" s="336">
        <f t="shared" si="0"/>
        <v>17.021276595744681</v>
      </c>
      <c r="D12" s="191">
        <v>0</v>
      </c>
      <c r="E12" s="336">
        <f t="shared" si="1"/>
        <v>0</v>
      </c>
      <c r="F12" s="191">
        <v>8</v>
      </c>
      <c r="G12" s="337">
        <f t="shared" si="2"/>
        <v>8.2474226804123703</v>
      </c>
    </row>
    <row r="13" spans="1:17" ht="18.75" customHeight="1">
      <c r="A13" s="229" t="s">
        <v>102</v>
      </c>
      <c r="B13" s="229">
        <f>SUM(B6:B12)</f>
        <v>47</v>
      </c>
      <c r="C13" s="338">
        <f t="shared" si="0"/>
        <v>100</v>
      </c>
      <c r="D13" s="229">
        <f>SUM(D6:D12)</f>
        <v>50</v>
      </c>
      <c r="E13" s="338">
        <f t="shared" si="1"/>
        <v>100</v>
      </c>
      <c r="F13" s="229">
        <f>SUM(F6:F12)</f>
        <v>97</v>
      </c>
      <c r="G13" s="339">
        <f t="shared" si="2"/>
        <v>100</v>
      </c>
    </row>
    <row r="14" spans="1:17">
      <c r="A14" s="191" t="s">
        <v>197</v>
      </c>
      <c r="B14" s="13">
        <v>5</v>
      </c>
      <c r="C14" s="37"/>
      <c r="D14" s="13">
        <v>1</v>
      </c>
      <c r="E14" s="37"/>
      <c r="F14" s="13">
        <f>SUM(B14:D14)</f>
        <v>6</v>
      </c>
      <c r="G14" s="220"/>
    </row>
    <row r="15" spans="1:17" ht="18" customHeight="1">
      <c r="A15" s="217" t="s">
        <v>5</v>
      </c>
      <c r="B15" s="217">
        <v>52</v>
      </c>
      <c r="C15" s="272"/>
      <c r="D15" s="217">
        <f>SUM(D13:D14)</f>
        <v>51</v>
      </c>
      <c r="E15" s="272"/>
      <c r="F15" s="217">
        <f>SUM(B15:D15)</f>
        <v>103</v>
      </c>
      <c r="G15" s="271"/>
    </row>
  </sheetData>
  <mergeCells count="2">
    <mergeCell ref="B4:F4"/>
    <mergeCell ref="A4:A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D28" sqref="D28"/>
    </sheetView>
  </sheetViews>
  <sheetFormatPr defaultRowHeight="14.4"/>
  <cols>
    <col min="1" max="1" width="28" customWidth="1"/>
    <col min="2" max="2" width="18.44140625" customWidth="1"/>
    <col min="3" max="3" width="15.88671875" customWidth="1"/>
    <col min="4" max="4" width="24.109375" customWidth="1"/>
    <col min="7" max="7" width="17.44140625" customWidth="1"/>
  </cols>
  <sheetData>
    <row r="1" spans="1:4">
      <c r="A1" s="100" t="s">
        <v>342</v>
      </c>
    </row>
    <row r="2" spans="1:4">
      <c r="A2" s="100" t="s">
        <v>132</v>
      </c>
    </row>
    <row r="3" spans="1:4" s="1" customFormat="1">
      <c r="A3" s="76"/>
      <c r="B3" s="81"/>
      <c r="C3" s="81"/>
      <c r="D3" s="81"/>
    </row>
    <row r="4" spans="1:4" ht="36" customHeight="1">
      <c r="A4" s="163" t="s">
        <v>28</v>
      </c>
      <c r="B4" s="92" t="s">
        <v>126</v>
      </c>
      <c r="C4" s="92" t="s">
        <v>127</v>
      </c>
      <c r="D4" s="123" t="s">
        <v>128</v>
      </c>
    </row>
    <row r="5" spans="1:4">
      <c r="A5" s="13" t="s">
        <v>226</v>
      </c>
      <c r="B5" s="19">
        <v>1</v>
      </c>
      <c r="C5">
        <v>0</v>
      </c>
      <c r="D5" s="193">
        <f>+C5/B5*100</f>
        <v>0</v>
      </c>
    </row>
    <row r="6" spans="1:4">
      <c r="A6" s="13" t="s">
        <v>228</v>
      </c>
      <c r="B6" s="19">
        <v>0</v>
      </c>
      <c r="C6">
        <v>0</v>
      </c>
      <c r="D6" s="193">
        <v>0</v>
      </c>
    </row>
    <row r="7" spans="1:4">
      <c r="A7" s="13" t="s">
        <v>237</v>
      </c>
      <c r="B7" s="19">
        <v>4</v>
      </c>
      <c r="C7">
        <v>3</v>
      </c>
      <c r="D7" s="193">
        <f t="shared" ref="D7:D28" si="0">+C7/B7*100</f>
        <v>75</v>
      </c>
    </row>
    <row r="8" spans="1:4">
      <c r="A8" s="13" t="s">
        <v>227</v>
      </c>
      <c r="B8" s="19">
        <v>2</v>
      </c>
      <c r="C8">
        <v>2</v>
      </c>
      <c r="D8" s="193">
        <f t="shared" si="0"/>
        <v>100</v>
      </c>
    </row>
    <row r="9" spans="1:4">
      <c r="A9" s="13" t="s">
        <v>245</v>
      </c>
      <c r="B9" s="19">
        <v>1</v>
      </c>
      <c r="C9">
        <v>0</v>
      </c>
      <c r="D9" s="193">
        <f t="shared" si="0"/>
        <v>0</v>
      </c>
    </row>
    <row r="10" spans="1:4">
      <c r="A10" s="13" t="s">
        <v>246</v>
      </c>
      <c r="B10" s="19">
        <v>2</v>
      </c>
      <c r="C10">
        <v>2</v>
      </c>
      <c r="D10" s="193">
        <f t="shared" si="0"/>
        <v>100</v>
      </c>
    </row>
    <row r="11" spans="1:4">
      <c r="A11" s="13" t="s">
        <v>229</v>
      </c>
      <c r="B11" s="19">
        <v>7</v>
      </c>
      <c r="C11">
        <v>4</v>
      </c>
      <c r="D11" s="193">
        <f t="shared" si="0"/>
        <v>57.142857142857139</v>
      </c>
    </row>
    <row r="12" spans="1:4">
      <c r="A12" s="13" t="s">
        <v>230</v>
      </c>
      <c r="B12" s="19">
        <v>13</v>
      </c>
      <c r="C12">
        <v>2</v>
      </c>
      <c r="D12" s="193">
        <f t="shared" si="0"/>
        <v>15.384615384615385</v>
      </c>
    </row>
    <row r="13" spans="1:4">
      <c r="A13" s="13" t="s">
        <v>231</v>
      </c>
      <c r="B13" s="19">
        <v>12</v>
      </c>
      <c r="C13">
        <v>2</v>
      </c>
      <c r="D13" s="193">
        <f t="shared" si="0"/>
        <v>16.666666666666664</v>
      </c>
    </row>
    <row r="14" spans="1:4">
      <c r="A14" s="13" t="s">
        <v>247</v>
      </c>
      <c r="B14" s="19">
        <v>0</v>
      </c>
      <c r="C14">
        <v>0</v>
      </c>
      <c r="D14" s="193">
        <v>0</v>
      </c>
    </row>
    <row r="15" spans="1:4">
      <c r="A15" s="13" t="s">
        <v>232</v>
      </c>
      <c r="B15" s="19">
        <v>16</v>
      </c>
      <c r="C15">
        <v>1</v>
      </c>
      <c r="D15" s="193">
        <f t="shared" si="0"/>
        <v>6.25</v>
      </c>
    </row>
    <row r="16" spans="1:4">
      <c r="A16" s="13" t="s">
        <v>242</v>
      </c>
      <c r="B16" s="19">
        <v>6</v>
      </c>
      <c r="C16">
        <v>6</v>
      </c>
      <c r="D16" s="159">
        <f t="shared" si="0"/>
        <v>100</v>
      </c>
    </row>
    <row r="17" spans="1:4">
      <c r="A17" s="13" t="s">
        <v>233</v>
      </c>
      <c r="B17" s="19">
        <v>0</v>
      </c>
      <c r="C17">
        <v>0</v>
      </c>
      <c r="D17" s="159">
        <v>0</v>
      </c>
    </row>
    <row r="18" spans="1:4">
      <c r="A18" s="13" t="s">
        <v>234</v>
      </c>
      <c r="B18" s="19">
        <v>7</v>
      </c>
      <c r="C18">
        <v>3</v>
      </c>
      <c r="D18" s="159">
        <f t="shared" si="0"/>
        <v>42.857142857142854</v>
      </c>
    </row>
    <row r="19" spans="1:4">
      <c r="A19" s="13" t="s">
        <v>235</v>
      </c>
      <c r="B19" s="19">
        <v>14</v>
      </c>
      <c r="C19">
        <v>8</v>
      </c>
      <c r="D19" s="159">
        <f t="shared" si="0"/>
        <v>57.142857142857139</v>
      </c>
    </row>
    <row r="20" spans="1:4">
      <c r="A20" s="13" t="s">
        <v>236</v>
      </c>
      <c r="B20" s="19">
        <v>1</v>
      </c>
      <c r="C20">
        <v>1</v>
      </c>
      <c r="D20" s="159">
        <f t="shared" si="0"/>
        <v>100</v>
      </c>
    </row>
    <row r="21" spans="1:4">
      <c r="A21" s="13" t="s">
        <v>244</v>
      </c>
      <c r="B21" s="19">
        <v>6</v>
      </c>
      <c r="C21">
        <v>3</v>
      </c>
      <c r="D21" s="159">
        <f t="shared" si="0"/>
        <v>50</v>
      </c>
    </row>
    <row r="22" spans="1:4">
      <c r="A22" s="13" t="s">
        <v>225</v>
      </c>
      <c r="B22" s="19">
        <v>1</v>
      </c>
      <c r="C22">
        <v>0</v>
      </c>
      <c r="D22" s="159">
        <f t="shared" si="0"/>
        <v>0</v>
      </c>
    </row>
    <row r="23" spans="1:4">
      <c r="A23" s="13" t="s">
        <v>238</v>
      </c>
      <c r="B23" s="19">
        <v>0</v>
      </c>
      <c r="C23">
        <v>0</v>
      </c>
      <c r="D23" s="159">
        <v>0</v>
      </c>
    </row>
    <row r="24" spans="1:4">
      <c r="A24" s="13" t="s">
        <v>239</v>
      </c>
      <c r="B24" s="19">
        <v>3</v>
      </c>
      <c r="C24">
        <v>1</v>
      </c>
      <c r="D24" s="159">
        <f t="shared" si="0"/>
        <v>33.333333333333329</v>
      </c>
    </row>
    <row r="25" spans="1:4">
      <c r="A25" s="13" t="s">
        <v>240</v>
      </c>
      <c r="B25" s="19">
        <v>2</v>
      </c>
      <c r="C25">
        <v>2</v>
      </c>
      <c r="D25" s="159">
        <f t="shared" si="0"/>
        <v>100</v>
      </c>
    </row>
    <row r="26" spans="1:4">
      <c r="A26" s="17" t="s">
        <v>241</v>
      </c>
      <c r="B26" s="19">
        <v>2</v>
      </c>
      <c r="C26">
        <v>1</v>
      </c>
      <c r="D26" s="107">
        <f t="shared" si="0"/>
        <v>50</v>
      </c>
    </row>
    <row r="27" spans="1:4">
      <c r="A27" s="17" t="s">
        <v>243</v>
      </c>
      <c r="B27" s="19">
        <v>3</v>
      </c>
      <c r="C27">
        <v>0</v>
      </c>
      <c r="D27" s="26">
        <f t="shared" si="0"/>
        <v>0</v>
      </c>
    </row>
    <row r="28" spans="1:4" ht="22.5" customHeight="1">
      <c r="A28" s="229" t="s">
        <v>5</v>
      </c>
      <c r="B28" s="112">
        <v>103</v>
      </c>
      <c r="C28" s="297">
        <f>SUM(C5:C27)</f>
        <v>41</v>
      </c>
      <c r="D28" s="284">
        <f t="shared" si="0"/>
        <v>39.805825242718448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J16" sqref="J16"/>
    </sheetView>
  </sheetViews>
  <sheetFormatPr defaultRowHeight="14.4"/>
  <sheetData>
    <row r="1" spans="1:4" ht="21">
      <c r="A1" s="121" t="s">
        <v>308</v>
      </c>
      <c r="B1" s="36"/>
      <c r="C1" s="36"/>
      <c r="D1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L17" sqref="L17"/>
    </sheetView>
  </sheetViews>
  <sheetFormatPr defaultRowHeight="14.4"/>
  <cols>
    <col min="1" max="1" width="13.6640625" customWidth="1"/>
    <col min="2" max="2" width="1.44140625" customWidth="1"/>
    <col min="3" max="3" width="7.6640625" customWidth="1"/>
    <col min="4" max="4" width="7" customWidth="1"/>
    <col min="5" max="5" width="1.5546875" customWidth="1"/>
    <col min="6" max="6" width="7" customWidth="1"/>
    <col min="7" max="7" width="6.44140625" customWidth="1"/>
    <col min="8" max="8" width="1.5546875" customWidth="1"/>
    <col min="9" max="9" width="5.44140625" customWidth="1"/>
    <col min="10" max="10" width="7.44140625" customWidth="1"/>
    <col min="11" max="11" width="1.6640625" customWidth="1"/>
    <col min="12" max="12" width="10.88671875" customWidth="1"/>
    <col min="13" max="13" width="8" customWidth="1"/>
  </cols>
  <sheetData>
    <row r="1" spans="1:13">
      <c r="A1" s="15" t="s">
        <v>300</v>
      </c>
      <c r="B1" s="126"/>
      <c r="C1" s="28"/>
      <c r="D1" s="28"/>
      <c r="E1" s="126"/>
      <c r="F1" s="28"/>
      <c r="G1" s="28"/>
      <c r="H1" s="126"/>
      <c r="I1" s="28"/>
      <c r="J1" s="28"/>
      <c r="K1" s="28"/>
      <c r="L1" s="28"/>
      <c r="M1" s="28"/>
    </row>
    <row r="2" spans="1:13">
      <c r="A2" s="15" t="s">
        <v>131</v>
      </c>
      <c r="B2" s="126"/>
      <c r="C2" s="28"/>
      <c r="D2" s="28"/>
      <c r="E2" s="126"/>
      <c r="F2" s="28"/>
      <c r="G2" s="28"/>
      <c r="H2" s="126"/>
      <c r="I2" s="28"/>
      <c r="J2" s="28"/>
      <c r="K2" s="28"/>
      <c r="L2" s="28"/>
      <c r="M2" s="28"/>
    </row>
    <row r="3" spans="1:13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>
      <c r="A4" s="394" t="s">
        <v>46</v>
      </c>
      <c r="B4" s="214"/>
      <c r="C4" s="386" t="s">
        <v>49</v>
      </c>
      <c r="D4" s="386"/>
      <c r="E4" s="215"/>
      <c r="F4" s="386" t="s">
        <v>50</v>
      </c>
      <c r="G4" s="386"/>
      <c r="H4" s="215"/>
      <c r="I4" s="386" t="s">
        <v>5</v>
      </c>
      <c r="J4" s="386"/>
      <c r="K4" s="18"/>
      <c r="L4" s="380" t="s">
        <v>51</v>
      </c>
      <c r="M4" s="392" t="s">
        <v>10</v>
      </c>
    </row>
    <row r="5" spans="1:13">
      <c r="A5" s="395"/>
      <c r="B5" s="214"/>
      <c r="C5" s="112" t="s">
        <v>47</v>
      </c>
      <c r="D5" s="112" t="s">
        <v>48</v>
      </c>
      <c r="E5" s="18"/>
      <c r="F5" s="112" t="s">
        <v>47</v>
      </c>
      <c r="G5" s="112" t="s">
        <v>48</v>
      </c>
      <c r="H5" s="18"/>
      <c r="I5" s="112" t="s">
        <v>47</v>
      </c>
      <c r="J5" s="112" t="s">
        <v>48</v>
      </c>
      <c r="K5" s="18"/>
      <c r="L5" s="382"/>
      <c r="M5" s="393"/>
    </row>
    <row r="6" spans="1:13">
      <c r="A6" s="223" t="s">
        <v>52</v>
      </c>
      <c r="B6" s="214"/>
      <c r="C6" s="278">
        <v>9</v>
      </c>
      <c r="D6" s="278">
        <v>7</v>
      </c>
      <c r="E6" s="269"/>
      <c r="F6" s="278">
        <v>5</v>
      </c>
      <c r="G6" s="278">
        <v>6</v>
      </c>
      <c r="H6" s="269"/>
      <c r="I6" s="279">
        <f t="shared" ref="I6:J11" si="0">SUM(C6,F6)</f>
        <v>14</v>
      </c>
      <c r="J6" s="279">
        <f t="shared" si="0"/>
        <v>13</v>
      </c>
      <c r="K6" s="269"/>
      <c r="L6" s="279">
        <f t="shared" ref="L6:L11" si="1">SUM(I6:J6)</f>
        <v>27</v>
      </c>
      <c r="M6" s="280">
        <f>+L6/764*100</f>
        <v>3.5340314136125657</v>
      </c>
    </row>
    <row r="7" spans="1:13">
      <c r="A7" s="223" t="s">
        <v>53</v>
      </c>
      <c r="B7" s="214"/>
      <c r="C7" s="278">
        <v>44</v>
      </c>
      <c r="D7" s="278">
        <v>28</v>
      </c>
      <c r="E7" s="269"/>
      <c r="F7" s="278">
        <v>14</v>
      </c>
      <c r="G7" s="278">
        <v>8</v>
      </c>
      <c r="H7" s="269"/>
      <c r="I7" s="279">
        <f t="shared" si="0"/>
        <v>58</v>
      </c>
      <c r="J7" s="279">
        <f t="shared" si="0"/>
        <v>36</v>
      </c>
      <c r="K7" s="269"/>
      <c r="L7" s="279">
        <f t="shared" si="1"/>
        <v>94</v>
      </c>
      <c r="M7" s="280">
        <f t="shared" ref="M7:M11" si="2">+L7/764*100</f>
        <v>12.30366492146597</v>
      </c>
    </row>
    <row r="8" spans="1:13">
      <c r="A8" s="223" t="s">
        <v>54</v>
      </c>
      <c r="B8" s="214"/>
      <c r="C8" s="278">
        <v>96</v>
      </c>
      <c r="D8" s="278">
        <v>77</v>
      </c>
      <c r="E8" s="269"/>
      <c r="F8" s="278">
        <v>31</v>
      </c>
      <c r="G8" s="278">
        <v>33</v>
      </c>
      <c r="H8" s="269"/>
      <c r="I8" s="279">
        <f t="shared" si="0"/>
        <v>127</v>
      </c>
      <c r="J8" s="279">
        <f t="shared" si="0"/>
        <v>110</v>
      </c>
      <c r="K8" s="269"/>
      <c r="L8" s="279">
        <f t="shared" si="1"/>
        <v>237</v>
      </c>
      <c r="M8" s="280">
        <f t="shared" si="2"/>
        <v>31.02094240837696</v>
      </c>
    </row>
    <row r="9" spans="1:13">
      <c r="A9" s="223" t="s">
        <v>55</v>
      </c>
      <c r="B9" s="214"/>
      <c r="C9" s="278">
        <v>105</v>
      </c>
      <c r="D9" s="278">
        <v>87</v>
      </c>
      <c r="E9" s="269"/>
      <c r="F9" s="278">
        <v>31</v>
      </c>
      <c r="G9" s="278">
        <v>29</v>
      </c>
      <c r="H9" s="269"/>
      <c r="I9" s="279">
        <f t="shared" si="0"/>
        <v>136</v>
      </c>
      <c r="J9" s="279">
        <f t="shared" si="0"/>
        <v>116</v>
      </c>
      <c r="K9" s="269"/>
      <c r="L9" s="279">
        <f t="shared" si="1"/>
        <v>252</v>
      </c>
      <c r="M9" s="280">
        <f t="shared" si="2"/>
        <v>32.984293193717278</v>
      </c>
    </row>
    <row r="10" spans="1:13">
      <c r="A10" s="223" t="s">
        <v>56</v>
      </c>
      <c r="B10" s="214"/>
      <c r="C10" s="278">
        <v>43</v>
      </c>
      <c r="D10" s="278">
        <v>50</v>
      </c>
      <c r="E10" s="269"/>
      <c r="F10" s="278">
        <v>40</v>
      </c>
      <c r="G10" s="278">
        <v>21</v>
      </c>
      <c r="H10" s="269"/>
      <c r="I10" s="279">
        <f t="shared" si="0"/>
        <v>83</v>
      </c>
      <c r="J10" s="279">
        <f t="shared" si="0"/>
        <v>71</v>
      </c>
      <c r="K10" s="269"/>
      <c r="L10" s="279">
        <f t="shared" si="1"/>
        <v>154</v>
      </c>
      <c r="M10" s="280">
        <f t="shared" si="2"/>
        <v>20.157068062827225</v>
      </c>
    </row>
    <row r="11" spans="1:13" ht="18.75" customHeight="1">
      <c r="A11" s="292" t="s">
        <v>5</v>
      </c>
      <c r="B11" s="291"/>
      <c r="C11" s="270">
        <f>SUM(C6:C10)</f>
        <v>297</v>
      </c>
      <c r="D11" s="270">
        <f>SUM(D6:D10)</f>
        <v>249</v>
      </c>
      <c r="E11" s="269"/>
      <c r="F11" s="270">
        <f>SUM(F6:F10)</f>
        <v>121</v>
      </c>
      <c r="G11" s="270">
        <f>SUM(G6:G10)</f>
        <v>97</v>
      </c>
      <c r="H11" s="269"/>
      <c r="I11" s="270">
        <f t="shared" si="0"/>
        <v>418</v>
      </c>
      <c r="J11" s="270">
        <f t="shared" si="0"/>
        <v>346</v>
      </c>
      <c r="K11" s="269"/>
      <c r="L11" s="270">
        <f t="shared" si="1"/>
        <v>764</v>
      </c>
      <c r="M11" s="319">
        <f t="shared" si="2"/>
        <v>100</v>
      </c>
    </row>
    <row r="12" spans="1:13">
      <c r="C12" s="45"/>
      <c r="D12" s="45"/>
      <c r="E12" s="45"/>
      <c r="F12" s="45"/>
      <c r="G12" s="45"/>
      <c r="H12" s="45"/>
      <c r="I12" s="45"/>
      <c r="J12" s="279"/>
      <c r="K12" s="45"/>
      <c r="L12" s="45"/>
      <c r="M12" s="45"/>
    </row>
    <row r="13" spans="1:13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</row>
    <row r="15" spans="1:13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</row>
    <row r="16" spans="1:13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9" spans="3:8">
      <c r="C19" s="274"/>
      <c r="D19" s="406"/>
      <c r="E19" s="406"/>
      <c r="F19" s="18"/>
      <c r="G19" s="406"/>
      <c r="H19" s="406"/>
    </row>
    <row r="20" spans="3:8">
      <c r="C20" s="274"/>
      <c r="D20" s="18"/>
      <c r="E20" s="18"/>
      <c r="F20" s="18"/>
      <c r="G20" s="18"/>
      <c r="H20" s="18"/>
    </row>
    <row r="21" spans="3:8">
      <c r="C21" s="274"/>
      <c r="D21" s="275"/>
      <c r="E21" s="275"/>
      <c r="F21" s="275"/>
      <c r="G21" s="275"/>
      <c r="H21" s="275"/>
    </row>
    <row r="22" spans="3:8">
      <c r="C22" s="223"/>
      <c r="D22" s="276"/>
      <c r="E22" s="276"/>
      <c r="F22" s="275"/>
      <c r="G22" s="276"/>
      <c r="H22" s="276"/>
    </row>
    <row r="23" spans="3:8">
      <c r="C23" s="223"/>
      <c r="D23" s="276"/>
      <c r="E23" s="276"/>
      <c r="F23" s="275"/>
      <c r="G23" s="276"/>
      <c r="H23" s="276"/>
    </row>
    <row r="24" spans="3:8">
      <c r="C24" s="223"/>
      <c r="D24" s="276"/>
      <c r="E24" s="276"/>
      <c r="F24" s="275"/>
      <c r="G24" s="276"/>
      <c r="H24" s="276"/>
    </row>
    <row r="25" spans="3:8">
      <c r="C25" s="223"/>
      <c r="D25" s="276"/>
      <c r="E25" s="276"/>
      <c r="F25" s="275"/>
      <c r="G25" s="276"/>
      <c r="H25" s="276"/>
    </row>
    <row r="26" spans="3:8">
      <c r="C26" s="223"/>
      <c r="D26" s="276"/>
      <c r="E26" s="276"/>
      <c r="F26" s="275"/>
      <c r="G26" s="276"/>
      <c r="H26" s="276"/>
    </row>
    <row r="27" spans="3:8">
      <c r="C27" s="252"/>
      <c r="D27" s="276"/>
      <c r="E27" s="276"/>
      <c r="F27" s="275"/>
      <c r="G27" s="277"/>
      <c r="H27" s="277"/>
    </row>
  </sheetData>
  <mergeCells count="8">
    <mergeCell ref="M4:M5"/>
    <mergeCell ref="D19:E19"/>
    <mergeCell ref="G19:H19"/>
    <mergeCell ref="A4:A5"/>
    <mergeCell ref="C4:D4"/>
    <mergeCell ref="F4:G4"/>
    <mergeCell ref="I4:J4"/>
    <mergeCell ref="L4:L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BreakPreview" topLeftCell="K1" zoomScale="60" zoomScaleNormal="100" workbookViewId="0">
      <selection activeCell="U15" sqref="U15"/>
    </sheetView>
  </sheetViews>
  <sheetFormatPr defaultRowHeight="14.4"/>
  <cols>
    <col min="1" max="1" width="19.88671875" customWidth="1"/>
    <col min="2" max="2" width="1.5546875" style="1" customWidth="1"/>
    <col min="3" max="4" width="6" customWidth="1"/>
    <col min="5" max="7" width="7.5546875" customWidth="1"/>
    <col min="8" max="8" width="8.5546875" customWidth="1"/>
    <col min="9" max="9" width="2.109375" customWidth="1"/>
    <col min="10" max="11" width="6.44140625" customWidth="1"/>
    <col min="12" max="14" width="7.5546875" customWidth="1"/>
    <col min="15" max="15" width="9.6640625" customWidth="1"/>
    <col min="16" max="16" width="2" customWidth="1"/>
    <col min="17" max="17" width="8" customWidth="1"/>
    <col min="18" max="18" width="6.33203125" customWidth="1"/>
  </cols>
  <sheetData>
    <row r="1" spans="1:18">
      <c r="A1" s="14" t="s">
        <v>346</v>
      </c>
      <c r="B1" s="17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7"/>
      <c r="Q1" s="13"/>
      <c r="R1" s="13"/>
    </row>
    <row r="2" spans="1:18">
      <c r="A2" s="14" t="s">
        <v>379</v>
      </c>
      <c r="B2" s="1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7"/>
      <c r="Q2" s="13"/>
      <c r="R2" s="13"/>
    </row>
    <row r="3" spans="1:18">
      <c r="A3" s="13"/>
      <c r="B3" s="17"/>
      <c r="C3" s="13"/>
      <c r="D3" s="13"/>
      <c r="E3" s="13"/>
      <c r="F3" s="13"/>
      <c r="G3" s="13"/>
      <c r="H3" s="13"/>
      <c r="I3" s="17"/>
      <c r="J3" s="13"/>
      <c r="K3" s="13"/>
      <c r="L3" s="13"/>
      <c r="M3" s="13"/>
      <c r="N3" s="13"/>
      <c r="O3" s="13"/>
      <c r="P3" s="17"/>
      <c r="Q3" s="13"/>
      <c r="R3" s="13"/>
    </row>
    <row r="4" spans="1:18" ht="15" customHeight="1">
      <c r="A4" s="377" t="s">
        <v>28</v>
      </c>
      <c r="B4" s="185"/>
      <c r="C4" s="405" t="s">
        <v>37</v>
      </c>
      <c r="D4" s="405"/>
      <c r="E4" s="405"/>
      <c r="F4" s="405"/>
      <c r="G4" s="405"/>
      <c r="H4" s="405"/>
      <c r="I4" s="126"/>
      <c r="J4" s="405" t="s">
        <v>38</v>
      </c>
      <c r="K4" s="405"/>
      <c r="L4" s="405"/>
      <c r="M4" s="405"/>
      <c r="N4" s="405"/>
      <c r="O4" s="405"/>
      <c r="P4" s="126"/>
      <c r="Q4" s="380" t="s">
        <v>69</v>
      </c>
      <c r="R4" s="392" t="s">
        <v>10</v>
      </c>
    </row>
    <row r="5" spans="1:18" ht="30.75" customHeight="1">
      <c r="A5" s="379"/>
      <c r="B5" s="185"/>
      <c r="C5" s="186" t="s">
        <v>52</v>
      </c>
      <c r="D5" s="186" t="s">
        <v>53</v>
      </c>
      <c r="E5" s="186" t="s">
        <v>54</v>
      </c>
      <c r="F5" s="186" t="s">
        <v>55</v>
      </c>
      <c r="G5" s="186" t="s">
        <v>56</v>
      </c>
      <c r="H5" s="186" t="s">
        <v>68</v>
      </c>
      <c r="I5" s="48"/>
      <c r="J5" s="186" t="s">
        <v>52</v>
      </c>
      <c r="K5" s="186" t="s">
        <v>53</v>
      </c>
      <c r="L5" s="186" t="s">
        <v>54</v>
      </c>
      <c r="M5" s="186" t="s">
        <v>55</v>
      </c>
      <c r="N5" s="186" t="s">
        <v>56</v>
      </c>
      <c r="O5" s="186" t="s">
        <v>66</v>
      </c>
      <c r="P5" s="18"/>
      <c r="Q5" s="382"/>
      <c r="R5" s="393"/>
    </row>
    <row r="6" spans="1:18">
      <c r="A6" s="28" t="s">
        <v>226</v>
      </c>
      <c r="B6" s="126">
        <v>0</v>
      </c>
      <c r="C6" s="19">
        <v>0</v>
      </c>
      <c r="D6" s="19">
        <v>1</v>
      </c>
      <c r="E6" s="19">
        <v>6</v>
      </c>
      <c r="F6" s="19">
        <v>10</v>
      </c>
      <c r="G6" s="19">
        <v>2</v>
      </c>
      <c r="H6" s="19">
        <v>19</v>
      </c>
      <c r="I6" s="19"/>
      <c r="J6" s="19">
        <v>0</v>
      </c>
      <c r="K6" s="19">
        <v>0</v>
      </c>
      <c r="L6" s="19">
        <v>1</v>
      </c>
      <c r="M6" s="19">
        <v>2</v>
      </c>
      <c r="N6" s="19">
        <v>1</v>
      </c>
      <c r="O6" s="19">
        <v>4</v>
      </c>
      <c r="P6" s="18"/>
      <c r="Q6" s="19">
        <f>SUM(H6,O6)</f>
        <v>23</v>
      </c>
      <c r="R6" s="46">
        <f>+Q6/764*100</f>
        <v>3.0104712041884816</v>
      </c>
    </row>
    <row r="7" spans="1:18">
      <c r="A7" s="28" t="s">
        <v>228</v>
      </c>
      <c r="B7" s="126">
        <v>0</v>
      </c>
      <c r="C7" s="19">
        <v>0</v>
      </c>
      <c r="D7" s="19">
        <v>0</v>
      </c>
      <c r="E7" s="19">
        <v>1</v>
      </c>
      <c r="F7" s="19">
        <v>2</v>
      </c>
      <c r="G7" s="19">
        <v>2</v>
      </c>
      <c r="H7" s="19">
        <v>5</v>
      </c>
      <c r="I7" s="19"/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/>
      <c r="Q7" s="19">
        <f t="shared" ref="Q7:Q28" si="0">SUM(H7,O7)</f>
        <v>5</v>
      </c>
      <c r="R7" s="46">
        <f t="shared" ref="R7:R29" si="1">+Q7/764*100</f>
        <v>0.65445026178010468</v>
      </c>
    </row>
    <row r="8" spans="1:18">
      <c r="A8" s="28" t="s">
        <v>237</v>
      </c>
      <c r="B8" s="126">
        <v>4</v>
      </c>
      <c r="C8" s="19">
        <v>4</v>
      </c>
      <c r="D8" s="19">
        <v>11</v>
      </c>
      <c r="E8" s="19">
        <v>19</v>
      </c>
      <c r="F8" s="19">
        <v>11</v>
      </c>
      <c r="G8" s="19">
        <v>6</v>
      </c>
      <c r="H8" s="19">
        <v>51</v>
      </c>
      <c r="I8" s="19"/>
      <c r="J8" s="19">
        <v>0</v>
      </c>
      <c r="K8" s="19">
        <v>0</v>
      </c>
      <c r="L8" s="19">
        <v>1</v>
      </c>
      <c r="M8" s="19">
        <v>0</v>
      </c>
      <c r="N8" s="19">
        <v>0</v>
      </c>
      <c r="O8" s="19">
        <v>1</v>
      </c>
      <c r="P8" s="19"/>
      <c r="Q8" s="19">
        <f t="shared" si="0"/>
        <v>52</v>
      </c>
      <c r="R8" s="46">
        <f t="shared" si="1"/>
        <v>6.8062827225130889</v>
      </c>
    </row>
    <row r="9" spans="1:18">
      <c r="A9" s="28" t="s">
        <v>227</v>
      </c>
      <c r="B9" s="126">
        <v>4</v>
      </c>
      <c r="C9" s="19">
        <v>4</v>
      </c>
      <c r="D9" s="19">
        <v>4</v>
      </c>
      <c r="E9" s="19">
        <v>5</v>
      </c>
      <c r="F9" s="19">
        <v>10</v>
      </c>
      <c r="G9" s="19">
        <v>3</v>
      </c>
      <c r="H9" s="19">
        <v>26</v>
      </c>
      <c r="I9" s="19"/>
      <c r="J9" s="19">
        <v>1</v>
      </c>
      <c r="K9" s="19">
        <v>3</v>
      </c>
      <c r="L9" s="19">
        <v>0</v>
      </c>
      <c r="M9" s="19">
        <v>4</v>
      </c>
      <c r="N9" s="19">
        <v>3</v>
      </c>
      <c r="O9" s="19">
        <v>11</v>
      </c>
      <c r="P9" s="18"/>
      <c r="Q9" s="19">
        <f t="shared" si="0"/>
        <v>37</v>
      </c>
      <c r="R9" s="46">
        <f t="shared" si="1"/>
        <v>4.842931937172775</v>
      </c>
    </row>
    <row r="10" spans="1:18">
      <c r="A10" s="28" t="s">
        <v>245</v>
      </c>
      <c r="B10" s="126">
        <v>1</v>
      </c>
      <c r="C10" s="19">
        <v>1</v>
      </c>
      <c r="D10" s="19">
        <v>3</v>
      </c>
      <c r="E10" s="19">
        <v>15</v>
      </c>
      <c r="F10" s="19">
        <v>13</v>
      </c>
      <c r="G10" s="19">
        <v>5</v>
      </c>
      <c r="H10" s="19">
        <v>37</v>
      </c>
      <c r="I10" s="19"/>
      <c r="J10" s="19">
        <v>0</v>
      </c>
      <c r="K10" s="19">
        <v>1</v>
      </c>
      <c r="L10" s="19">
        <v>2</v>
      </c>
      <c r="M10" s="19">
        <v>0</v>
      </c>
      <c r="N10" s="19">
        <v>0</v>
      </c>
      <c r="O10" s="19">
        <v>3</v>
      </c>
      <c r="P10" s="19"/>
      <c r="Q10" s="19">
        <f t="shared" si="0"/>
        <v>40</v>
      </c>
      <c r="R10" s="46">
        <f t="shared" si="1"/>
        <v>5.2356020942408374</v>
      </c>
    </row>
    <row r="11" spans="1:18">
      <c r="A11" s="28" t="s">
        <v>246</v>
      </c>
      <c r="B11" s="126">
        <v>0</v>
      </c>
      <c r="C11" s="19">
        <v>0</v>
      </c>
      <c r="D11" s="19">
        <v>2</v>
      </c>
      <c r="E11" s="19">
        <v>11</v>
      </c>
      <c r="F11" s="19">
        <v>9</v>
      </c>
      <c r="G11" s="19">
        <v>2</v>
      </c>
      <c r="H11" s="19">
        <v>24</v>
      </c>
      <c r="I11" s="19"/>
      <c r="J11" s="19">
        <v>0</v>
      </c>
      <c r="K11" s="19">
        <v>0</v>
      </c>
      <c r="L11" s="19">
        <v>3</v>
      </c>
      <c r="M11" s="19">
        <v>2</v>
      </c>
      <c r="N11" s="19">
        <v>2</v>
      </c>
      <c r="O11" s="19">
        <v>7</v>
      </c>
      <c r="P11" s="19"/>
      <c r="Q11" s="19">
        <f t="shared" si="0"/>
        <v>31</v>
      </c>
      <c r="R11" s="46">
        <f t="shared" si="1"/>
        <v>4.0575916230366493</v>
      </c>
    </row>
    <row r="12" spans="1:18">
      <c r="A12" s="28" t="s">
        <v>229</v>
      </c>
      <c r="B12" s="126">
        <v>0</v>
      </c>
      <c r="C12" s="19">
        <v>0</v>
      </c>
      <c r="D12" s="19">
        <v>2</v>
      </c>
      <c r="E12" s="19">
        <v>9</v>
      </c>
      <c r="F12" s="19">
        <v>6</v>
      </c>
      <c r="G12" s="19">
        <v>0</v>
      </c>
      <c r="H12" s="19">
        <v>17</v>
      </c>
      <c r="I12" s="19"/>
      <c r="J12" s="19">
        <v>1</v>
      </c>
      <c r="K12" s="19">
        <v>2</v>
      </c>
      <c r="L12" s="19">
        <v>4</v>
      </c>
      <c r="M12" s="19">
        <v>2</v>
      </c>
      <c r="N12" s="19">
        <v>0</v>
      </c>
      <c r="O12" s="19">
        <v>9</v>
      </c>
      <c r="P12" s="18"/>
      <c r="Q12" s="19">
        <f t="shared" si="0"/>
        <v>26</v>
      </c>
      <c r="R12" s="46">
        <f t="shared" si="1"/>
        <v>3.4031413612565444</v>
      </c>
    </row>
    <row r="13" spans="1:18">
      <c r="A13" s="28" t="s">
        <v>230</v>
      </c>
      <c r="B13" s="126">
        <v>0</v>
      </c>
      <c r="C13" s="19">
        <v>0</v>
      </c>
      <c r="D13" s="19">
        <v>10</v>
      </c>
      <c r="E13" s="19">
        <v>10</v>
      </c>
      <c r="F13" s="19">
        <v>3</v>
      </c>
      <c r="G13" s="19">
        <v>4</v>
      </c>
      <c r="H13" s="19">
        <v>27</v>
      </c>
      <c r="I13" s="19"/>
      <c r="J13" s="19">
        <v>0</v>
      </c>
      <c r="K13" s="19">
        <v>1</v>
      </c>
      <c r="L13" s="19">
        <v>3</v>
      </c>
      <c r="M13" s="19">
        <v>9</v>
      </c>
      <c r="N13" s="19">
        <v>2</v>
      </c>
      <c r="O13" s="19">
        <v>15</v>
      </c>
      <c r="P13" s="19"/>
      <c r="Q13" s="19">
        <f t="shared" si="0"/>
        <v>42</v>
      </c>
      <c r="R13" s="46">
        <f t="shared" si="1"/>
        <v>5.4973821989528799</v>
      </c>
    </row>
    <row r="14" spans="1:18">
      <c r="A14" s="28" t="s">
        <v>231</v>
      </c>
      <c r="B14" s="126">
        <v>0</v>
      </c>
      <c r="C14" s="19">
        <v>0</v>
      </c>
      <c r="D14" s="19">
        <v>3</v>
      </c>
      <c r="E14" s="19">
        <v>6</v>
      </c>
      <c r="F14" s="19">
        <v>7</v>
      </c>
      <c r="G14" s="19">
        <v>3</v>
      </c>
      <c r="H14" s="19">
        <v>19</v>
      </c>
      <c r="I14" s="19"/>
      <c r="J14" s="19">
        <v>3</v>
      </c>
      <c r="K14" s="19">
        <v>8</v>
      </c>
      <c r="L14" s="19">
        <v>15</v>
      </c>
      <c r="M14" s="19">
        <v>14</v>
      </c>
      <c r="N14" s="19">
        <v>6</v>
      </c>
      <c r="O14" s="19">
        <v>46</v>
      </c>
      <c r="P14" s="19"/>
      <c r="Q14" s="19">
        <f t="shared" si="0"/>
        <v>65</v>
      </c>
      <c r="R14" s="46">
        <f t="shared" si="1"/>
        <v>8.5078534031413611</v>
      </c>
    </row>
    <row r="15" spans="1:18">
      <c r="A15" s="28" t="s">
        <v>247</v>
      </c>
      <c r="B15" s="126">
        <v>0</v>
      </c>
      <c r="C15" s="19">
        <v>0</v>
      </c>
      <c r="D15" s="19">
        <v>1</v>
      </c>
      <c r="E15" s="19">
        <v>3</v>
      </c>
      <c r="F15" s="19">
        <v>5</v>
      </c>
      <c r="G15" s="19">
        <v>0</v>
      </c>
      <c r="H15" s="19">
        <v>9</v>
      </c>
      <c r="I15" s="19"/>
      <c r="J15" s="19">
        <v>3</v>
      </c>
      <c r="K15" s="19">
        <v>0</v>
      </c>
      <c r="L15" s="19">
        <v>4</v>
      </c>
      <c r="M15" s="19">
        <v>1</v>
      </c>
      <c r="N15" s="19">
        <v>0</v>
      </c>
      <c r="O15" s="19">
        <v>8</v>
      </c>
      <c r="P15" s="19"/>
      <c r="Q15" s="19">
        <f t="shared" si="0"/>
        <v>17</v>
      </c>
      <c r="R15" s="46">
        <f t="shared" si="1"/>
        <v>2.2251308900523559</v>
      </c>
    </row>
    <row r="16" spans="1:18">
      <c r="A16" s="28" t="s">
        <v>232</v>
      </c>
      <c r="B16" s="126">
        <v>1</v>
      </c>
      <c r="C16" s="19">
        <v>1</v>
      </c>
      <c r="D16" s="19">
        <v>5</v>
      </c>
      <c r="E16" s="19">
        <v>11</v>
      </c>
      <c r="F16" s="19">
        <v>19</v>
      </c>
      <c r="G16" s="19">
        <v>11</v>
      </c>
      <c r="H16" s="19">
        <v>47</v>
      </c>
      <c r="I16" s="19"/>
      <c r="J16" s="19">
        <v>0</v>
      </c>
      <c r="K16" s="19">
        <v>0</v>
      </c>
      <c r="L16" s="19">
        <v>12</v>
      </c>
      <c r="M16" s="19">
        <v>8</v>
      </c>
      <c r="N16" s="19">
        <v>9</v>
      </c>
      <c r="O16" s="19">
        <v>29</v>
      </c>
      <c r="P16" s="19"/>
      <c r="Q16" s="19">
        <f t="shared" si="0"/>
        <v>76</v>
      </c>
      <c r="R16" s="46">
        <f t="shared" si="1"/>
        <v>9.9476439790575917</v>
      </c>
    </row>
    <row r="17" spans="1:18">
      <c r="A17" s="28" t="s">
        <v>242</v>
      </c>
      <c r="B17" s="126">
        <v>0</v>
      </c>
      <c r="C17" s="19">
        <v>0</v>
      </c>
      <c r="D17" s="19">
        <v>1</v>
      </c>
      <c r="E17" s="19">
        <v>2</v>
      </c>
      <c r="F17" s="19">
        <v>0</v>
      </c>
      <c r="G17" s="19">
        <v>0</v>
      </c>
      <c r="H17" s="19">
        <v>3</v>
      </c>
      <c r="I17" s="19"/>
      <c r="J17" s="19">
        <v>0</v>
      </c>
      <c r="K17" s="19">
        <v>0</v>
      </c>
      <c r="L17" s="19">
        <v>2</v>
      </c>
      <c r="M17" s="19">
        <v>0</v>
      </c>
      <c r="N17" s="19">
        <v>2</v>
      </c>
      <c r="O17" s="19">
        <v>4</v>
      </c>
      <c r="P17" s="19"/>
      <c r="Q17" s="19">
        <f t="shared" si="0"/>
        <v>7</v>
      </c>
      <c r="R17" s="46">
        <f t="shared" si="1"/>
        <v>0.91623036649214651</v>
      </c>
    </row>
    <row r="18" spans="1:18">
      <c r="A18" s="28" t="s">
        <v>233</v>
      </c>
      <c r="B18" s="126">
        <v>0</v>
      </c>
      <c r="C18" s="19">
        <v>0</v>
      </c>
      <c r="D18" s="19">
        <v>5</v>
      </c>
      <c r="E18" s="19">
        <v>9</v>
      </c>
      <c r="F18" s="19">
        <v>16</v>
      </c>
      <c r="G18" s="19">
        <v>4</v>
      </c>
      <c r="H18" s="19">
        <v>34</v>
      </c>
      <c r="I18" s="19"/>
      <c r="J18" s="19">
        <v>0</v>
      </c>
      <c r="K18" s="19">
        <v>0</v>
      </c>
      <c r="L18" s="19">
        <v>0</v>
      </c>
      <c r="M18" s="19">
        <v>3</v>
      </c>
      <c r="N18" s="19">
        <v>5</v>
      </c>
      <c r="O18" s="19">
        <v>8</v>
      </c>
      <c r="P18" s="19"/>
      <c r="Q18" s="19">
        <f t="shared" si="0"/>
        <v>42</v>
      </c>
      <c r="R18" s="46">
        <f t="shared" si="1"/>
        <v>5.4973821989528799</v>
      </c>
    </row>
    <row r="19" spans="1:18">
      <c r="A19" s="28" t="s">
        <v>234</v>
      </c>
      <c r="B19" s="126">
        <v>0</v>
      </c>
      <c r="C19" s="19">
        <v>0</v>
      </c>
      <c r="D19" s="19">
        <v>4</v>
      </c>
      <c r="E19" s="19">
        <v>4</v>
      </c>
      <c r="F19" s="19">
        <v>7</v>
      </c>
      <c r="G19" s="19">
        <v>6</v>
      </c>
      <c r="H19" s="19">
        <v>21</v>
      </c>
      <c r="I19" s="19"/>
      <c r="J19" s="19">
        <v>0</v>
      </c>
      <c r="K19" s="19">
        <v>1</v>
      </c>
      <c r="L19" s="19">
        <v>1</v>
      </c>
      <c r="M19" s="19">
        <v>3</v>
      </c>
      <c r="N19" s="19">
        <v>1</v>
      </c>
      <c r="O19" s="19">
        <v>6</v>
      </c>
      <c r="P19" s="19"/>
      <c r="Q19" s="19">
        <f t="shared" si="0"/>
        <v>27</v>
      </c>
      <c r="R19" s="46">
        <f t="shared" si="1"/>
        <v>3.5340314136125657</v>
      </c>
    </row>
    <row r="20" spans="1:18">
      <c r="A20" s="28" t="s">
        <v>235</v>
      </c>
      <c r="B20" s="126">
        <v>0</v>
      </c>
      <c r="C20" s="19">
        <v>0</v>
      </c>
      <c r="D20" s="19">
        <v>4</v>
      </c>
      <c r="E20" s="19">
        <v>8</v>
      </c>
      <c r="F20" s="19">
        <v>9</v>
      </c>
      <c r="G20" s="19">
        <v>2</v>
      </c>
      <c r="H20" s="19">
        <v>23</v>
      </c>
      <c r="I20" s="19"/>
      <c r="J20" s="19">
        <v>0</v>
      </c>
      <c r="K20" s="19">
        <v>1</v>
      </c>
      <c r="L20" s="19">
        <v>4</v>
      </c>
      <c r="M20" s="19">
        <v>3</v>
      </c>
      <c r="N20" s="19">
        <v>13</v>
      </c>
      <c r="O20" s="19">
        <v>21</v>
      </c>
      <c r="P20" s="19"/>
      <c r="Q20" s="19">
        <f t="shared" si="0"/>
        <v>44</v>
      </c>
      <c r="R20" s="46">
        <f t="shared" si="1"/>
        <v>5.7591623036649215</v>
      </c>
    </row>
    <row r="21" spans="1:18">
      <c r="A21" s="28" t="s">
        <v>236</v>
      </c>
      <c r="B21" s="126">
        <v>0</v>
      </c>
      <c r="C21" s="19">
        <v>0</v>
      </c>
      <c r="D21" s="19">
        <v>2</v>
      </c>
      <c r="E21" s="19">
        <v>5</v>
      </c>
      <c r="F21" s="19">
        <v>4</v>
      </c>
      <c r="G21" s="19">
        <v>1</v>
      </c>
      <c r="H21" s="19">
        <v>12</v>
      </c>
      <c r="I21" s="19"/>
      <c r="J21" s="19">
        <v>2</v>
      </c>
      <c r="K21" s="19">
        <v>1</v>
      </c>
      <c r="L21" s="19">
        <v>0</v>
      </c>
      <c r="M21" s="19">
        <v>2</v>
      </c>
      <c r="N21" s="19">
        <v>0</v>
      </c>
      <c r="O21" s="19">
        <v>5</v>
      </c>
      <c r="P21" s="19"/>
      <c r="Q21" s="19">
        <f t="shared" si="0"/>
        <v>17</v>
      </c>
      <c r="R21" s="46">
        <f t="shared" si="1"/>
        <v>2.2251308900523559</v>
      </c>
    </row>
    <row r="22" spans="1:18">
      <c r="A22" s="28" t="s">
        <v>244</v>
      </c>
      <c r="B22" s="126">
        <v>0</v>
      </c>
      <c r="C22" s="19">
        <v>0</v>
      </c>
      <c r="D22" s="19">
        <v>0</v>
      </c>
      <c r="E22" s="19">
        <v>1</v>
      </c>
      <c r="F22" s="19">
        <v>3</v>
      </c>
      <c r="G22" s="19">
        <v>2</v>
      </c>
      <c r="H22" s="19">
        <v>6</v>
      </c>
      <c r="I22" s="19"/>
      <c r="J22" s="19">
        <v>0</v>
      </c>
      <c r="K22" s="19">
        <v>1</v>
      </c>
      <c r="L22" s="19">
        <v>1</v>
      </c>
      <c r="M22" s="19">
        <v>0</v>
      </c>
      <c r="N22" s="19">
        <v>0</v>
      </c>
      <c r="O22" s="19">
        <v>2</v>
      </c>
      <c r="P22" s="19"/>
      <c r="Q22" s="19">
        <f t="shared" si="0"/>
        <v>8</v>
      </c>
      <c r="R22" s="46">
        <f t="shared" si="1"/>
        <v>1.0471204188481675</v>
      </c>
    </row>
    <row r="23" spans="1:18">
      <c r="A23" s="28" t="s">
        <v>225</v>
      </c>
      <c r="B23" s="126">
        <v>0</v>
      </c>
      <c r="C23" s="19">
        <v>0</v>
      </c>
      <c r="D23" s="19">
        <v>2</v>
      </c>
      <c r="E23" s="19">
        <v>5</v>
      </c>
      <c r="F23" s="19">
        <v>5</v>
      </c>
      <c r="G23" s="19">
        <v>1</v>
      </c>
      <c r="H23" s="19">
        <v>13</v>
      </c>
      <c r="I23" s="19"/>
      <c r="J23" s="19">
        <v>0</v>
      </c>
      <c r="K23" s="19">
        <v>0</v>
      </c>
      <c r="L23" s="19">
        <v>1</v>
      </c>
      <c r="M23" s="19">
        <v>2</v>
      </c>
      <c r="N23" s="19">
        <v>1</v>
      </c>
      <c r="O23" s="19">
        <v>4</v>
      </c>
      <c r="P23" s="18"/>
      <c r="Q23" s="19">
        <f t="shared" si="0"/>
        <v>17</v>
      </c>
      <c r="R23" s="46">
        <f t="shared" si="1"/>
        <v>2.2251308900523559</v>
      </c>
    </row>
    <row r="24" spans="1:18">
      <c r="A24" s="28" t="s">
        <v>238</v>
      </c>
      <c r="B24" s="126">
        <v>2</v>
      </c>
      <c r="C24" s="19">
        <v>2</v>
      </c>
      <c r="D24" s="19">
        <v>2</v>
      </c>
      <c r="E24" s="19">
        <v>7</v>
      </c>
      <c r="F24" s="19">
        <v>12</v>
      </c>
      <c r="G24" s="19">
        <v>19</v>
      </c>
      <c r="H24" s="19">
        <v>42</v>
      </c>
      <c r="I24" s="19"/>
      <c r="J24" s="19">
        <v>0</v>
      </c>
      <c r="K24" s="19">
        <v>0</v>
      </c>
      <c r="L24" s="19">
        <v>1</v>
      </c>
      <c r="M24" s="19">
        <v>1</v>
      </c>
      <c r="N24" s="19">
        <v>7</v>
      </c>
      <c r="O24" s="19">
        <v>9</v>
      </c>
      <c r="P24" s="19"/>
      <c r="Q24" s="19">
        <f t="shared" si="0"/>
        <v>51</v>
      </c>
      <c r="R24" s="46">
        <f t="shared" si="1"/>
        <v>6.6753926701570681</v>
      </c>
    </row>
    <row r="25" spans="1:18">
      <c r="A25" s="28" t="s">
        <v>239</v>
      </c>
      <c r="B25" s="126">
        <v>2</v>
      </c>
      <c r="C25" s="19">
        <v>2</v>
      </c>
      <c r="D25" s="19">
        <v>6</v>
      </c>
      <c r="E25" s="19">
        <v>17</v>
      </c>
      <c r="F25" s="19">
        <v>8</v>
      </c>
      <c r="G25" s="19">
        <v>8</v>
      </c>
      <c r="H25" s="19">
        <v>41</v>
      </c>
      <c r="I25" s="19"/>
      <c r="J25" s="19">
        <v>1</v>
      </c>
      <c r="K25" s="19">
        <v>1</v>
      </c>
      <c r="L25" s="19">
        <v>3</v>
      </c>
      <c r="M25" s="19">
        <v>3</v>
      </c>
      <c r="N25" s="19">
        <v>7</v>
      </c>
      <c r="O25" s="19">
        <v>15</v>
      </c>
      <c r="P25" s="19"/>
      <c r="Q25" s="19">
        <f t="shared" si="0"/>
        <v>56</v>
      </c>
      <c r="R25" s="46">
        <f t="shared" si="1"/>
        <v>7.3298429319371721</v>
      </c>
    </row>
    <row r="26" spans="1:18">
      <c r="A26" s="28" t="s">
        <v>240</v>
      </c>
      <c r="B26" s="126">
        <v>1</v>
      </c>
      <c r="C26" s="19">
        <v>1</v>
      </c>
      <c r="D26" s="19">
        <v>0</v>
      </c>
      <c r="E26" s="19">
        <v>0</v>
      </c>
      <c r="F26" s="19">
        <v>1</v>
      </c>
      <c r="G26" s="19">
        <v>0</v>
      </c>
      <c r="H26" s="19">
        <v>2</v>
      </c>
      <c r="I26" s="18"/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8"/>
      <c r="Q26" s="19">
        <f t="shared" si="0"/>
        <v>2</v>
      </c>
      <c r="R26" s="46">
        <f t="shared" si="1"/>
        <v>0.26178010471204188</v>
      </c>
    </row>
    <row r="27" spans="1:18">
      <c r="A27" s="126" t="s">
        <v>241</v>
      </c>
      <c r="B27" s="126">
        <v>1</v>
      </c>
      <c r="C27" s="18">
        <v>1</v>
      </c>
      <c r="D27" s="18">
        <v>1</v>
      </c>
      <c r="E27" s="18">
        <v>11</v>
      </c>
      <c r="F27" s="18">
        <v>15</v>
      </c>
      <c r="G27" s="18">
        <v>5</v>
      </c>
      <c r="H27" s="18">
        <v>33</v>
      </c>
      <c r="I27" s="18"/>
      <c r="J27" s="18">
        <v>0</v>
      </c>
      <c r="K27" s="18">
        <v>1</v>
      </c>
      <c r="L27" s="18">
        <v>6</v>
      </c>
      <c r="M27" s="18">
        <v>1</v>
      </c>
      <c r="N27" s="18">
        <v>2</v>
      </c>
      <c r="O27" s="18">
        <v>10</v>
      </c>
      <c r="P27" s="18"/>
      <c r="Q27" s="18">
        <f t="shared" si="0"/>
        <v>43</v>
      </c>
      <c r="R27" s="273">
        <f t="shared" si="1"/>
        <v>5.6282722513088999</v>
      </c>
    </row>
    <row r="28" spans="1:18">
      <c r="A28" s="17" t="s">
        <v>243</v>
      </c>
      <c r="B28" s="17">
        <v>0</v>
      </c>
      <c r="C28" s="17">
        <v>0</v>
      </c>
      <c r="D28" s="17">
        <v>3</v>
      </c>
      <c r="E28" s="17">
        <v>8</v>
      </c>
      <c r="F28" s="17">
        <v>17</v>
      </c>
      <c r="G28" s="17">
        <v>7</v>
      </c>
      <c r="H28" s="17">
        <v>35</v>
      </c>
      <c r="I28" s="17"/>
      <c r="J28" s="17">
        <v>0</v>
      </c>
      <c r="K28" s="17">
        <v>1</v>
      </c>
      <c r="L28" s="17">
        <v>0</v>
      </c>
      <c r="M28" s="17">
        <v>0</v>
      </c>
      <c r="N28" s="17">
        <v>0</v>
      </c>
      <c r="O28" s="17">
        <v>1</v>
      </c>
      <c r="P28" s="17"/>
      <c r="Q28" s="17">
        <f t="shared" si="0"/>
        <v>36</v>
      </c>
      <c r="R28" s="273">
        <f t="shared" si="1"/>
        <v>4.7120418848167542</v>
      </c>
    </row>
    <row r="29" spans="1:18" ht="18" customHeight="1">
      <c r="A29" s="217" t="s">
        <v>5</v>
      </c>
      <c r="B29" s="47">
        <v>16</v>
      </c>
      <c r="C29" s="217">
        <v>16</v>
      </c>
      <c r="D29" s="217">
        <v>72</v>
      </c>
      <c r="E29" s="217">
        <v>173</v>
      </c>
      <c r="F29" s="217">
        <v>192</v>
      </c>
      <c r="G29" s="217">
        <v>93</v>
      </c>
      <c r="H29" s="217">
        <v>546</v>
      </c>
      <c r="I29" s="217"/>
      <c r="J29" s="217">
        <v>11</v>
      </c>
      <c r="K29" s="217">
        <v>22</v>
      </c>
      <c r="L29" s="217">
        <v>64</v>
      </c>
      <c r="M29" s="217">
        <v>60</v>
      </c>
      <c r="N29" s="217">
        <v>61</v>
      </c>
      <c r="O29" s="217">
        <v>218</v>
      </c>
      <c r="P29" s="217"/>
      <c r="Q29" s="217">
        <f>SUM(Q6:Q28)</f>
        <v>764</v>
      </c>
      <c r="R29" s="217">
        <f t="shared" si="1"/>
        <v>100</v>
      </c>
    </row>
  </sheetData>
  <sortState ref="A8:R28">
    <sortCondition ref="A8:A28"/>
  </sortState>
  <mergeCells count="5">
    <mergeCell ref="R4:R5"/>
    <mergeCell ref="A4:A5"/>
    <mergeCell ref="C4:H4"/>
    <mergeCell ref="J4:O4"/>
    <mergeCell ref="Q4:Q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4" workbookViewId="0">
      <selection activeCell="G10" sqref="G10"/>
    </sheetView>
  </sheetViews>
  <sheetFormatPr defaultRowHeight="14.4"/>
  <cols>
    <col min="1" max="1" width="26.6640625" customWidth="1"/>
    <col min="2" max="2" width="2.5546875" style="1" customWidth="1"/>
    <col min="3" max="3" width="10.5546875" customWidth="1"/>
    <col min="4" max="4" width="2.109375" customWidth="1"/>
    <col min="5" max="5" width="9.88671875" customWidth="1"/>
    <col min="6" max="6" width="3.109375" style="1" customWidth="1"/>
    <col min="7" max="7" width="14.109375" customWidth="1"/>
    <col min="8" max="8" width="2.6640625" style="1" customWidth="1"/>
    <col min="9" max="9" width="13" customWidth="1"/>
    <col min="13" max="13" width="3.6640625" customWidth="1"/>
  </cols>
  <sheetData>
    <row r="1" spans="1:9">
      <c r="A1" s="14" t="s">
        <v>376</v>
      </c>
      <c r="B1" s="17"/>
      <c r="C1" s="13"/>
      <c r="D1" s="13"/>
      <c r="E1" s="13"/>
      <c r="F1" s="17"/>
      <c r="G1" s="13"/>
    </row>
    <row r="2" spans="1:9">
      <c r="A2" s="14" t="s">
        <v>377</v>
      </c>
      <c r="B2" s="17"/>
      <c r="C2" s="13"/>
      <c r="D2" s="13"/>
      <c r="E2" s="13"/>
      <c r="F2" s="17"/>
      <c r="G2" s="13"/>
    </row>
    <row r="3" spans="1:9">
      <c r="A3" s="14"/>
      <c r="B3" s="17"/>
      <c r="C3" s="13"/>
      <c r="D3" s="13"/>
      <c r="E3" s="13"/>
      <c r="F3" s="17"/>
      <c r="G3" s="13"/>
    </row>
    <row r="4" spans="1:9">
      <c r="A4" s="362"/>
      <c r="B4" s="362"/>
      <c r="C4" s="405" t="s">
        <v>378</v>
      </c>
      <c r="D4" s="405"/>
      <c r="E4" s="405"/>
      <c r="F4" s="405"/>
      <c r="G4" s="405"/>
      <c r="H4" s="405"/>
      <c r="I4" s="405"/>
    </row>
    <row r="5" spans="1:9" ht="26.25" customHeight="1">
      <c r="A5" s="347" t="s">
        <v>28</v>
      </c>
      <c r="B5" s="350"/>
      <c r="C5" s="348" t="s">
        <v>347</v>
      </c>
      <c r="D5" s="112"/>
      <c r="E5" s="348" t="s">
        <v>348</v>
      </c>
      <c r="F5" s="350"/>
      <c r="G5" s="348" t="s">
        <v>349</v>
      </c>
      <c r="I5" s="361" t="s">
        <v>262</v>
      </c>
    </row>
    <row r="6" spans="1:9">
      <c r="A6" s="28" t="s">
        <v>226</v>
      </c>
      <c r="B6" s="126"/>
      <c r="C6" s="19">
        <v>19</v>
      </c>
      <c r="D6" s="19"/>
      <c r="E6" s="19">
        <v>4</v>
      </c>
      <c r="F6" s="350"/>
      <c r="G6" s="19">
        <f t="shared" ref="G6:G18" si="0">SUM(C6,E6)</f>
        <v>23</v>
      </c>
      <c r="I6" s="357">
        <v>1.834862385321101</v>
      </c>
    </row>
    <row r="7" spans="1:9">
      <c r="A7" s="28" t="s">
        <v>228</v>
      </c>
      <c r="B7" s="126"/>
      <c r="C7" s="19">
        <v>5</v>
      </c>
      <c r="D7" s="19"/>
      <c r="E7" s="19">
        <v>0</v>
      </c>
      <c r="F7" s="350"/>
      <c r="G7" s="19">
        <f t="shared" si="0"/>
        <v>5</v>
      </c>
      <c r="I7" s="281">
        <v>0</v>
      </c>
    </row>
    <row r="8" spans="1:9">
      <c r="A8" s="28" t="s">
        <v>237</v>
      </c>
      <c r="B8" s="126"/>
      <c r="C8" s="19">
        <v>51</v>
      </c>
      <c r="D8" s="19"/>
      <c r="E8" s="19">
        <v>1</v>
      </c>
      <c r="F8" s="350"/>
      <c r="G8" s="19">
        <f t="shared" si="0"/>
        <v>52</v>
      </c>
      <c r="I8" s="281">
        <v>0.45871559633027525</v>
      </c>
    </row>
    <row r="9" spans="1:9">
      <c r="A9" s="28" t="s">
        <v>227</v>
      </c>
      <c r="B9" s="126"/>
      <c r="C9" s="19">
        <v>26</v>
      </c>
      <c r="D9" s="19"/>
      <c r="E9" s="19">
        <v>11</v>
      </c>
      <c r="F9" s="350"/>
      <c r="G9" s="19">
        <f t="shared" si="0"/>
        <v>37</v>
      </c>
      <c r="I9" s="281">
        <v>5.0458715596330279</v>
      </c>
    </row>
    <row r="10" spans="1:9">
      <c r="A10" s="28" t="s">
        <v>245</v>
      </c>
      <c r="B10" s="126"/>
      <c r="C10" s="19">
        <v>37</v>
      </c>
      <c r="D10" s="19"/>
      <c r="E10" s="19">
        <v>3</v>
      </c>
      <c r="F10" s="350"/>
      <c r="G10" s="19">
        <f t="shared" si="0"/>
        <v>40</v>
      </c>
      <c r="I10" s="281">
        <v>1.3761467889908259</v>
      </c>
    </row>
    <row r="11" spans="1:9">
      <c r="A11" s="28" t="s">
        <v>246</v>
      </c>
      <c r="B11" s="126"/>
      <c r="C11" s="19">
        <v>24</v>
      </c>
      <c r="D11" s="19"/>
      <c r="E11" s="19">
        <v>7</v>
      </c>
      <c r="F11" s="350"/>
      <c r="G11" s="19">
        <f t="shared" si="0"/>
        <v>31</v>
      </c>
      <c r="I11" s="281">
        <v>3.2110091743119269</v>
      </c>
    </row>
    <row r="12" spans="1:9">
      <c r="A12" s="28" t="s">
        <v>229</v>
      </c>
      <c r="B12" s="126"/>
      <c r="C12" s="19">
        <v>17</v>
      </c>
      <c r="D12" s="19"/>
      <c r="E12" s="19">
        <v>9</v>
      </c>
      <c r="F12" s="350"/>
      <c r="G12" s="19">
        <f t="shared" si="0"/>
        <v>26</v>
      </c>
      <c r="I12" s="281">
        <v>4.1284403669724776</v>
      </c>
    </row>
    <row r="13" spans="1:9">
      <c r="A13" s="28" t="s">
        <v>230</v>
      </c>
      <c r="B13" s="126"/>
      <c r="C13" s="19">
        <v>27</v>
      </c>
      <c r="D13" s="19"/>
      <c r="E13" s="19">
        <v>15</v>
      </c>
      <c r="F13" s="350"/>
      <c r="G13" s="19">
        <f t="shared" si="0"/>
        <v>42</v>
      </c>
      <c r="I13" s="281">
        <v>6.8807339449541285</v>
      </c>
    </row>
    <row r="14" spans="1:9">
      <c r="A14" s="28" t="s">
        <v>231</v>
      </c>
      <c r="B14" s="126"/>
      <c r="C14" s="19">
        <v>19</v>
      </c>
      <c r="D14" s="19"/>
      <c r="E14" s="19">
        <v>46</v>
      </c>
      <c r="F14" s="350"/>
      <c r="G14" s="19">
        <f t="shared" si="0"/>
        <v>65</v>
      </c>
      <c r="I14" s="281">
        <v>21.100917431192663</v>
      </c>
    </row>
    <row r="15" spans="1:9">
      <c r="A15" s="28" t="s">
        <v>247</v>
      </c>
      <c r="B15" s="126"/>
      <c r="C15" s="19">
        <v>9</v>
      </c>
      <c r="D15" s="19"/>
      <c r="E15" s="19">
        <v>8</v>
      </c>
      <c r="F15" s="350"/>
      <c r="G15" s="19">
        <f t="shared" si="0"/>
        <v>17</v>
      </c>
      <c r="I15" s="281">
        <v>3.669724770642202</v>
      </c>
    </row>
    <row r="16" spans="1:9">
      <c r="A16" s="28" t="s">
        <v>232</v>
      </c>
      <c r="B16" s="126"/>
      <c r="C16" s="19">
        <v>47</v>
      </c>
      <c r="D16" s="19"/>
      <c r="E16" s="19">
        <v>29</v>
      </c>
      <c r="F16" s="350"/>
      <c r="G16" s="19">
        <f t="shared" si="0"/>
        <v>76</v>
      </c>
      <c r="I16" s="281">
        <v>13.302752293577983</v>
      </c>
    </row>
    <row r="17" spans="1:9">
      <c r="A17" s="28" t="s">
        <v>242</v>
      </c>
      <c r="B17" s="126"/>
      <c r="C17" s="19">
        <v>3</v>
      </c>
      <c r="D17" s="19"/>
      <c r="E17" s="19">
        <v>4</v>
      </c>
      <c r="F17" s="350"/>
      <c r="G17" s="19">
        <f t="shared" si="0"/>
        <v>7</v>
      </c>
      <c r="I17" s="281">
        <v>1.834862385321101</v>
      </c>
    </row>
    <row r="18" spans="1:9">
      <c r="A18" s="28" t="s">
        <v>233</v>
      </c>
      <c r="B18" s="126"/>
      <c r="C18" s="19">
        <v>34</v>
      </c>
      <c r="D18" s="19"/>
      <c r="E18" s="19">
        <v>8</v>
      </c>
      <c r="F18" s="350"/>
      <c r="G18" s="19">
        <f t="shared" si="0"/>
        <v>42</v>
      </c>
      <c r="I18" s="281">
        <v>3.669724770642202</v>
      </c>
    </row>
    <row r="19" spans="1:9">
      <c r="A19" s="28" t="s">
        <v>234</v>
      </c>
      <c r="B19" s="126"/>
      <c r="C19" s="19">
        <v>21</v>
      </c>
      <c r="D19" s="19"/>
      <c r="E19" s="19">
        <v>6</v>
      </c>
      <c r="F19" s="350"/>
      <c r="G19" s="19">
        <f t="shared" ref="G19:G28" si="1">SUM(C19,E19)</f>
        <v>27</v>
      </c>
      <c r="I19" s="281">
        <v>2.7522935779816518</v>
      </c>
    </row>
    <row r="20" spans="1:9">
      <c r="A20" s="28" t="s">
        <v>235</v>
      </c>
      <c r="B20" s="126"/>
      <c r="C20" s="19">
        <v>23</v>
      </c>
      <c r="D20" s="19"/>
      <c r="E20" s="19">
        <v>21</v>
      </c>
      <c r="F20" s="350"/>
      <c r="G20" s="19">
        <f t="shared" si="1"/>
        <v>44</v>
      </c>
      <c r="I20" s="281">
        <v>9.6330275229357802</v>
      </c>
    </row>
    <row r="21" spans="1:9">
      <c r="A21" s="28" t="s">
        <v>236</v>
      </c>
      <c r="B21" s="126"/>
      <c r="C21" s="19">
        <v>12</v>
      </c>
      <c r="D21" s="19"/>
      <c r="E21" s="19">
        <v>5</v>
      </c>
      <c r="F21" s="350"/>
      <c r="G21" s="19">
        <f t="shared" si="1"/>
        <v>17</v>
      </c>
      <c r="I21" s="281">
        <v>2.2935779816513762</v>
      </c>
    </row>
    <row r="22" spans="1:9">
      <c r="A22" s="28" t="s">
        <v>244</v>
      </c>
      <c r="B22" s="126"/>
      <c r="C22" s="19">
        <v>6</v>
      </c>
      <c r="D22" s="19"/>
      <c r="E22" s="19">
        <v>2</v>
      </c>
      <c r="F22" s="350"/>
      <c r="G22" s="19">
        <f t="shared" si="1"/>
        <v>8</v>
      </c>
      <c r="I22" s="281">
        <v>0.91743119266055051</v>
      </c>
    </row>
    <row r="23" spans="1:9">
      <c r="A23" s="28" t="s">
        <v>225</v>
      </c>
      <c r="B23" s="126"/>
      <c r="C23" s="19">
        <v>13</v>
      </c>
      <c r="D23" s="19"/>
      <c r="E23" s="19">
        <v>4</v>
      </c>
      <c r="F23" s="350"/>
      <c r="G23" s="19">
        <f t="shared" si="1"/>
        <v>17</v>
      </c>
      <c r="I23" s="281">
        <v>1.834862385321101</v>
      </c>
    </row>
    <row r="24" spans="1:9">
      <c r="A24" s="28" t="s">
        <v>238</v>
      </c>
      <c r="B24" s="126"/>
      <c r="C24" s="19">
        <v>42</v>
      </c>
      <c r="D24" s="19"/>
      <c r="E24" s="19">
        <v>9</v>
      </c>
      <c r="F24" s="350"/>
      <c r="G24" s="19">
        <f t="shared" si="1"/>
        <v>51</v>
      </c>
      <c r="I24" s="281">
        <v>4.1284403669724776</v>
      </c>
    </row>
    <row r="25" spans="1:9">
      <c r="A25" s="28" t="s">
        <v>239</v>
      </c>
      <c r="B25" s="126"/>
      <c r="C25" s="19">
        <v>41</v>
      </c>
      <c r="D25" s="19"/>
      <c r="E25" s="19">
        <v>15</v>
      </c>
      <c r="F25" s="350"/>
      <c r="G25" s="19">
        <f t="shared" si="1"/>
        <v>56</v>
      </c>
      <c r="I25" s="281">
        <v>6.8807339449541285</v>
      </c>
    </row>
    <row r="26" spans="1:9">
      <c r="A26" s="28" t="s">
        <v>240</v>
      </c>
      <c r="B26" s="126"/>
      <c r="C26" s="19">
        <v>2</v>
      </c>
      <c r="D26" s="340"/>
      <c r="E26" s="19">
        <v>0</v>
      </c>
      <c r="F26" s="350"/>
      <c r="G26" s="19">
        <f t="shared" si="1"/>
        <v>2</v>
      </c>
      <c r="I26" s="281">
        <v>0</v>
      </c>
    </row>
    <row r="27" spans="1:9">
      <c r="A27" s="126" t="s">
        <v>241</v>
      </c>
      <c r="B27" s="126"/>
      <c r="C27" s="340">
        <v>33</v>
      </c>
      <c r="D27" s="340"/>
      <c r="E27" s="340">
        <v>10</v>
      </c>
      <c r="F27" s="350"/>
      <c r="G27" s="340">
        <f t="shared" si="1"/>
        <v>43</v>
      </c>
      <c r="I27" s="281">
        <v>4.5871559633027523</v>
      </c>
    </row>
    <row r="28" spans="1:9">
      <c r="A28" s="17" t="s">
        <v>243</v>
      </c>
      <c r="B28" s="17"/>
      <c r="C28" s="17">
        <v>35</v>
      </c>
      <c r="D28" s="17"/>
      <c r="E28" s="17">
        <v>1</v>
      </c>
      <c r="F28" s="17"/>
      <c r="G28" s="17">
        <f t="shared" si="1"/>
        <v>36</v>
      </c>
      <c r="I28" s="281">
        <v>0.45871559633027525</v>
      </c>
    </row>
    <row r="29" spans="1:9" ht="18" customHeight="1">
      <c r="A29" s="217" t="s">
        <v>5</v>
      </c>
      <c r="B29" s="47"/>
      <c r="C29" s="217">
        <v>546</v>
      </c>
      <c r="D29" s="217"/>
      <c r="E29" s="217">
        <v>218</v>
      </c>
      <c r="F29" s="217"/>
      <c r="G29" s="217">
        <f>SUM(G6:G28)</f>
        <v>764</v>
      </c>
      <c r="H29" s="363"/>
      <c r="I29" s="271">
        <v>100</v>
      </c>
    </row>
    <row r="34" spans="3:3">
      <c r="C34" s="340"/>
    </row>
  </sheetData>
  <mergeCells count="1">
    <mergeCell ref="C4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7" zoomScaleNormal="100" workbookViewId="0">
      <selection activeCell="D13" sqref="D13"/>
    </sheetView>
  </sheetViews>
  <sheetFormatPr defaultRowHeight="14.4"/>
  <cols>
    <col min="1" max="1" width="27.33203125" customWidth="1"/>
    <col min="2" max="2" width="2.6640625" customWidth="1"/>
    <col min="3" max="3" width="13.88671875" customWidth="1"/>
    <col min="4" max="4" width="15.5546875" customWidth="1"/>
    <col min="5" max="5" width="14.33203125" customWidth="1"/>
    <col min="6" max="6" width="17.44140625" customWidth="1"/>
  </cols>
  <sheetData>
    <row r="1" spans="1:8" s="30" customFormat="1">
      <c r="A1" s="169" t="s">
        <v>301</v>
      </c>
      <c r="B1" s="169"/>
      <c r="C1" s="101"/>
      <c r="D1" s="101"/>
      <c r="E1" s="101"/>
      <c r="F1" s="101"/>
      <c r="G1" s="25"/>
      <c r="H1" s="25"/>
    </row>
    <row r="2" spans="1:8" s="30" customFormat="1">
      <c r="A2" s="169" t="s">
        <v>331</v>
      </c>
      <c r="B2" s="169"/>
      <c r="C2" s="101"/>
      <c r="D2" s="101"/>
      <c r="E2" s="101"/>
      <c r="F2" s="101"/>
      <c r="G2" s="25"/>
      <c r="H2" s="25"/>
    </row>
    <row r="3" spans="1:8" s="30" customFormat="1">
      <c r="A3" s="108"/>
      <c r="B3" s="108"/>
      <c r="C3" s="101"/>
      <c r="D3" s="101"/>
      <c r="E3" s="101"/>
      <c r="F3" s="101"/>
      <c r="G3" s="25"/>
      <c r="H3" s="25"/>
    </row>
    <row r="4" spans="1:8">
      <c r="A4" s="390" t="s">
        <v>28</v>
      </c>
      <c r="B4" s="349"/>
      <c r="C4" s="371" t="s">
        <v>332</v>
      </c>
      <c r="D4" s="371"/>
      <c r="E4" s="371"/>
      <c r="F4" s="371"/>
      <c r="G4" s="13"/>
      <c r="H4" s="13"/>
    </row>
    <row r="5" spans="1:8" ht="27.75" customHeight="1">
      <c r="A5" s="391"/>
      <c r="B5" s="330"/>
      <c r="C5" s="92" t="s">
        <v>5</v>
      </c>
      <c r="D5" s="92" t="s">
        <v>49</v>
      </c>
      <c r="E5" s="92" t="s">
        <v>50</v>
      </c>
      <c r="F5" s="123" t="s">
        <v>365</v>
      </c>
      <c r="G5" s="13"/>
      <c r="H5" s="13"/>
    </row>
    <row r="6" spans="1:8">
      <c r="A6" s="28" t="s">
        <v>226</v>
      </c>
      <c r="B6" s="28"/>
      <c r="C6" s="89">
        <v>23</v>
      </c>
      <c r="D6" s="19">
        <v>19</v>
      </c>
      <c r="E6" s="19">
        <v>4</v>
      </c>
      <c r="F6" s="159">
        <f t="shared" ref="F6:F29" si="0">+E6/C6*100</f>
        <v>17.391304347826086</v>
      </c>
      <c r="G6" s="13"/>
      <c r="H6" s="13"/>
    </row>
    <row r="7" spans="1:8">
      <c r="A7" s="28" t="s">
        <v>228</v>
      </c>
      <c r="B7" s="28"/>
      <c r="C7" s="89">
        <v>5</v>
      </c>
      <c r="D7" s="19">
        <v>5</v>
      </c>
      <c r="E7" s="19">
        <v>0</v>
      </c>
      <c r="F7" s="159">
        <f t="shared" si="0"/>
        <v>0</v>
      </c>
      <c r="G7" s="13"/>
      <c r="H7" s="13"/>
    </row>
    <row r="8" spans="1:8">
      <c r="A8" s="28" t="s">
        <v>237</v>
      </c>
      <c r="B8" s="28"/>
      <c r="C8" s="89">
        <v>52</v>
      </c>
      <c r="D8" s="19">
        <v>51</v>
      </c>
      <c r="E8" s="19">
        <v>1</v>
      </c>
      <c r="F8" s="159">
        <f t="shared" si="0"/>
        <v>1.9230769230769231</v>
      </c>
      <c r="G8" s="13"/>
      <c r="H8" s="13"/>
    </row>
    <row r="9" spans="1:8">
      <c r="A9" s="28" t="s">
        <v>227</v>
      </c>
      <c r="B9" s="28"/>
      <c r="C9" s="89">
        <v>37</v>
      </c>
      <c r="D9" s="19">
        <v>26</v>
      </c>
      <c r="E9" s="19">
        <v>11</v>
      </c>
      <c r="F9" s="159">
        <f t="shared" si="0"/>
        <v>29.72972972972973</v>
      </c>
      <c r="G9" s="13"/>
      <c r="H9" s="13"/>
    </row>
    <row r="10" spans="1:8">
      <c r="A10" s="28" t="s">
        <v>245</v>
      </c>
      <c r="B10" s="28"/>
      <c r="C10" s="89">
        <v>40</v>
      </c>
      <c r="D10" s="19">
        <v>37</v>
      </c>
      <c r="E10" s="19">
        <v>3</v>
      </c>
      <c r="F10" s="159">
        <f t="shared" si="0"/>
        <v>7.5</v>
      </c>
      <c r="G10" s="13"/>
      <c r="H10" s="13"/>
    </row>
    <row r="11" spans="1:8">
      <c r="A11" s="28" t="s">
        <v>246</v>
      </c>
      <c r="B11" s="28"/>
      <c r="C11" s="89">
        <v>31</v>
      </c>
      <c r="D11" s="19">
        <v>24</v>
      </c>
      <c r="E11" s="19">
        <v>7</v>
      </c>
      <c r="F11" s="159">
        <f t="shared" si="0"/>
        <v>22.58064516129032</v>
      </c>
      <c r="G11" s="13"/>
      <c r="H11" s="13"/>
    </row>
    <row r="12" spans="1:8">
      <c r="A12" s="28" t="s">
        <v>229</v>
      </c>
      <c r="B12" s="28"/>
      <c r="C12" s="89">
        <v>26</v>
      </c>
      <c r="D12" s="19">
        <v>17</v>
      </c>
      <c r="E12" s="19">
        <v>9</v>
      </c>
      <c r="F12" s="159">
        <f t="shared" si="0"/>
        <v>34.615384615384613</v>
      </c>
      <c r="G12" s="13"/>
      <c r="H12" s="13"/>
    </row>
    <row r="13" spans="1:8">
      <c r="A13" s="28" t="s">
        <v>230</v>
      </c>
      <c r="B13" s="28"/>
      <c r="C13" s="89">
        <v>42</v>
      </c>
      <c r="D13" s="19">
        <v>27</v>
      </c>
      <c r="E13" s="19">
        <v>15</v>
      </c>
      <c r="F13" s="159">
        <f t="shared" si="0"/>
        <v>35.714285714285715</v>
      </c>
      <c r="G13" s="13"/>
      <c r="H13" s="13"/>
    </row>
    <row r="14" spans="1:8">
      <c r="A14" s="28" t="s">
        <v>231</v>
      </c>
      <c r="B14" s="28"/>
      <c r="C14" s="89">
        <v>65</v>
      </c>
      <c r="D14" s="19">
        <v>19</v>
      </c>
      <c r="E14" s="19">
        <v>46</v>
      </c>
      <c r="F14" s="159">
        <f t="shared" si="0"/>
        <v>70.769230769230774</v>
      </c>
      <c r="G14" s="13"/>
      <c r="H14" s="13"/>
    </row>
    <row r="15" spans="1:8">
      <c r="A15" s="28" t="s">
        <v>247</v>
      </c>
      <c r="B15" s="28"/>
      <c r="C15" s="89">
        <v>17</v>
      </c>
      <c r="D15" s="19">
        <v>9</v>
      </c>
      <c r="E15" s="19">
        <v>8</v>
      </c>
      <c r="F15" s="159">
        <f t="shared" si="0"/>
        <v>47.058823529411761</v>
      </c>
      <c r="G15" s="13"/>
      <c r="H15" s="13"/>
    </row>
    <row r="16" spans="1:8">
      <c r="A16" s="28" t="s">
        <v>232</v>
      </c>
      <c r="B16" s="28"/>
      <c r="C16" s="89">
        <v>76</v>
      </c>
      <c r="D16" s="19">
        <v>47</v>
      </c>
      <c r="E16" s="19">
        <v>29</v>
      </c>
      <c r="F16" s="159">
        <f t="shared" si="0"/>
        <v>38.15789473684211</v>
      </c>
      <c r="G16" s="13"/>
      <c r="H16" s="13"/>
    </row>
    <row r="17" spans="1:8">
      <c r="A17" s="28" t="s">
        <v>242</v>
      </c>
      <c r="B17" s="28"/>
      <c r="C17" s="89">
        <v>7</v>
      </c>
      <c r="D17" s="19">
        <v>3</v>
      </c>
      <c r="E17" s="19">
        <v>4</v>
      </c>
      <c r="F17" s="159">
        <f t="shared" si="0"/>
        <v>57.142857142857139</v>
      </c>
      <c r="G17" s="13"/>
      <c r="H17" s="13"/>
    </row>
    <row r="18" spans="1:8">
      <c r="A18" s="28" t="s">
        <v>233</v>
      </c>
      <c r="B18" s="28"/>
      <c r="C18" s="89">
        <v>42</v>
      </c>
      <c r="D18" s="19">
        <v>34</v>
      </c>
      <c r="E18" s="19">
        <v>8</v>
      </c>
      <c r="F18" s="159">
        <f t="shared" si="0"/>
        <v>19.047619047619047</v>
      </c>
      <c r="G18" s="13"/>
      <c r="H18" s="13"/>
    </row>
    <row r="19" spans="1:8">
      <c r="A19" s="28" t="s">
        <v>234</v>
      </c>
      <c r="B19" s="28"/>
      <c r="C19" s="89">
        <v>27</v>
      </c>
      <c r="D19" s="19">
        <v>21</v>
      </c>
      <c r="E19" s="19">
        <v>6</v>
      </c>
      <c r="F19" s="159">
        <f t="shared" si="0"/>
        <v>22.222222222222221</v>
      </c>
      <c r="G19" s="13"/>
      <c r="H19" s="13"/>
    </row>
    <row r="20" spans="1:8">
      <c r="A20" s="28" t="s">
        <v>235</v>
      </c>
      <c r="B20" s="28"/>
      <c r="C20" s="89">
        <v>44</v>
      </c>
      <c r="D20" s="19">
        <v>23</v>
      </c>
      <c r="E20" s="19">
        <v>21</v>
      </c>
      <c r="F20" s="159">
        <f t="shared" si="0"/>
        <v>47.727272727272727</v>
      </c>
      <c r="G20" s="13"/>
      <c r="H20" s="13"/>
    </row>
    <row r="21" spans="1:8">
      <c r="A21" s="28" t="s">
        <v>236</v>
      </c>
      <c r="B21" s="28"/>
      <c r="C21" s="89">
        <v>17</v>
      </c>
      <c r="D21" s="19">
        <v>12</v>
      </c>
      <c r="E21" s="19">
        <v>5</v>
      </c>
      <c r="F21" s="159">
        <f t="shared" si="0"/>
        <v>29.411764705882355</v>
      </c>
      <c r="G21" s="13"/>
      <c r="H21" s="13"/>
    </row>
    <row r="22" spans="1:8">
      <c r="A22" s="28" t="s">
        <v>244</v>
      </c>
      <c r="B22" s="28"/>
      <c r="C22" s="89">
        <v>8</v>
      </c>
      <c r="D22" s="19">
        <v>6</v>
      </c>
      <c r="E22" s="19">
        <v>2</v>
      </c>
      <c r="F22" s="159">
        <f t="shared" si="0"/>
        <v>25</v>
      </c>
      <c r="G22" s="13"/>
      <c r="H22" s="13"/>
    </row>
    <row r="23" spans="1:8">
      <c r="A23" s="28" t="s">
        <v>225</v>
      </c>
      <c r="B23" s="28"/>
      <c r="C23" s="89">
        <v>17</v>
      </c>
      <c r="D23" s="19">
        <v>13</v>
      </c>
      <c r="E23" s="19">
        <v>4</v>
      </c>
      <c r="F23" s="159">
        <f t="shared" si="0"/>
        <v>23.52941176470588</v>
      </c>
      <c r="G23" s="13"/>
      <c r="H23" s="13"/>
    </row>
    <row r="24" spans="1:8">
      <c r="A24" s="28" t="s">
        <v>238</v>
      </c>
      <c r="B24" s="28"/>
      <c r="C24" s="89">
        <v>51</v>
      </c>
      <c r="D24" s="19">
        <v>42</v>
      </c>
      <c r="E24" s="19">
        <v>9</v>
      </c>
      <c r="F24" s="159">
        <f t="shared" si="0"/>
        <v>17.647058823529413</v>
      </c>
      <c r="G24" s="13"/>
      <c r="H24" s="13"/>
    </row>
    <row r="25" spans="1:8">
      <c r="A25" s="28" t="s">
        <v>239</v>
      </c>
      <c r="B25" s="28"/>
      <c r="C25" s="89">
        <v>56</v>
      </c>
      <c r="D25" s="19">
        <v>41</v>
      </c>
      <c r="E25" s="19">
        <v>15</v>
      </c>
      <c r="F25" s="159">
        <f t="shared" si="0"/>
        <v>26.785714285714285</v>
      </c>
      <c r="G25" s="13"/>
      <c r="H25" s="13"/>
    </row>
    <row r="26" spans="1:8">
      <c r="A26" s="28" t="s">
        <v>240</v>
      </c>
      <c r="B26" s="28"/>
      <c r="C26" s="89">
        <v>2</v>
      </c>
      <c r="D26" s="19">
        <v>2</v>
      </c>
      <c r="E26" s="19">
        <v>0</v>
      </c>
      <c r="F26" s="159">
        <f t="shared" si="0"/>
        <v>0</v>
      </c>
      <c r="G26" s="13"/>
      <c r="H26" s="13"/>
    </row>
    <row r="27" spans="1:8">
      <c r="A27" s="126" t="s">
        <v>241</v>
      </c>
      <c r="B27" s="126"/>
      <c r="C27" s="89">
        <v>43</v>
      </c>
      <c r="D27" s="18">
        <v>33</v>
      </c>
      <c r="E27" s="18">
        <v>10</v>
      </c>
      <c r="F27" s="159">
        <f t="shared" si="0"/>
        <v>23.255813953488371</v>
      </c>
      <c r="G27" s="13"/>
      <c r="H27" s="13"/>
    </row>
    <row r="28" spans="1:8">
      <c r="A28" s="17" t="s">
        <v>243</v>
      </c>
      <c r="B28" s="17"/>
      <c r="C28" s="89">
        <v>36</v>
      </c>
      <c r="D28" s="17">
        <v>35</v>
      </c>
      <c r="E28" s="17">
        <v>1</v>
      </c>
      <c r="F28" s="159">
        <f t="shared" si="0"/>
        <v>2.7777777777777777</v>
      </c>
      <c r="G28" s="13"/>
      <c r="H28" s="13"/>
    </row>
    <row r="29" spans="1:8">
      <c r="A29" s="109" t="s">
        <v>5</v>
      </c>
      <c r="B29" s="109"/>
      <c r="C29" s="91">
        <v>764</v>
      </c>
      <c r="D29" s="222">
        <v>546</v>
      </c>
      <c r="E29" s="222">
        <v>218</v>
      </c>
      <c r="F29" s="160">
        <f t="shared" si="0"/>
        <v>28.534031413612563</v>
      </c>
    </row>
  </sheetData>
  <sortState ref="A4:F24">
    <sortCondition ref="A4"/>
  </sortState>
  <mergeCells count="2">
    <mergeCell ref="C4:F4"/>
    <mergeCell ref="A4:A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F16" sqref="F16"/>
    </sheetView>
  </sheetViews>
  <sheetFormatPr defaultRowHeight="14.4"/>
  <cols>
    <col min="1" max="1" width="37.88671875" customWidth="1"/>
    <col min="2" max="2" width="16" customWidth="1"/>
    <col min="3" max="3" width="13.5546875" customWidth="1"/>
    <col min="9" max="9" width="21.6640625" customWidth="1"/>
  </cols>
  <sheetData>
    <row r="1" spans="1:5">
      <c r="A1" s="14" t="s">
        <v>302</v>
      </c>
      <c r="B1" s="13"/>
    </row>
    <row r="2" spans="1:5">
      <c r="A2" s="14"/>
      <c r="B2" s="13"/>
    </row>
    <row r="3" spans="1:5" ht="30" customHeight="1">
      <c r="A3" s="218" t="s">
        <v>198</v>
      </c>
      <c r="B3" s="219" t="s">
        <v>196</v>
      </c>
      <c r="C3" s="219" t="s">
        <v>263</v>
      </c>
    </row>
    <row r="4" spans="1:5">
      <c r="A4" s="13" t="s">
        <v>199</v>
      </c>
      <c r="B4" s="13">
        <v>34</v>
      </c>
      <c r="C4" s="220">
        <f>+B4/750*100</f>
        <v>4.5333333333333332</v>
      </c>
    </row>
    <row r="5" spans="1:5">
      <c r="A5" s="13" t="s">
        <v>200</v>
      </c>
      <c r="B5" s="13">
        <v>47</v>
      </c>
      <c r="C5" s="220">
        <f t="shared" ref="C5:C11" si="0">+B5/750*100</f>
        <v>6.2666666666666666</v>
      </c>
    </row>
    <row r="6" spans="1:5">
      <c r="A6" s="13" t="s">
        <v>201</v>
      </c>
      <c r="B6" s="13">
        <v>70</v>
      </c>
      <c r="C6" s="220">
        <f t="shared" si="0"/>
        <v>9.3333333333333339</v>
      </c>
      <c r="D6" s="26"/>
    </row>
    <row r="7" spans="1:5">
      <c r="A7" s="13" t="s">
        <v>202</v>
      </c>
      <c r="B7" s="13">
        <v>92</v>
      </c>
      <c r="C7" s="220">
        <f t="shared" si="0"/>
        <v>12.266666666666666</v>
      </c>
      <c r="D7" s="26"/>
    </row>
    <row r="8" spans="1:5">
      <c r="A8" s="13" t="s">
        <v>203</v>
      </c>
      <c r="B8" s="13">
        <v>94</v>
      </c>
      <c r="C8" s="220">
        <f t="shared" si="0"/>
        <v>12.533333333333333</v>
      </c>
    </row>
    <row r="9" spans="1:5">
      <c r="A9" s="13" t="s">
        <v>204</v>
      </c>
      <c r="B9" s="13">
        <v>67</v>
      </c>
      <c r="C9" s="220">
        <f t="shared" si="0"/>
        <v>8.9333333333333336</v>
      </c>
      <c r="D9" s="26"/>
    </row>
    <row r="10" spans="1:5">
      <c r="A10" s="13" t="s">
        <v>205</v>
      </c>
      <c r="B10" s="13">
        <v>346</v>
      </c>
      <c r="C10" s="220">
        <f t="shared" si="0"/>
        <v>46.133333333333333</v>
      </c>
    </row>
    <row r="11" spans="1:5">
      <c r="A11" s="217" t="s">
        <v>102</v>
      </c>
      <c r="B11" s="262">
        <f>SUM(B4:B10)</f>
        <v>750</v>
      </c>
      <c r="C11" s="284">
        <f t="shared" si="0"/>
        <v>100</v>
      </c>
      <c r="E11" s="286"/>
    </row>
    <row r="12" spans="1:5">
      <c r="A12" s="191" t="s">
        <v>206</v>
      </c>
      <c r="B12" s="191">
        <v>14</v>
      </c>
      <c r="C12" s="26"/>
    </row>
    <row r="13" spans="1:5">
      <c r="A13" s="194" t="s">
        <v>103</v>
      </c>
      <c r="B13" s="229">
        <v>764</v>
      </c>
      <c r="C13" s="262"/>
    </row>
    <row r="15" spans="1:5">
      <c r="A15" s="14" t="s">
        <v>380</v>
      </c>
      <c r="B15" s="14"/>
      <c r="C15" s="75"/>
    </row>
    <row r="16" spans="1:5">
      <c r="A16" s="14" t="s">
        <v>381</v>
      </c>
      <c r="B16" s="14"/>
      <c r="C16" s="80"/>
    </row>
    <row r="17" spans="1:3">
      <c r="A17" s="85"/>
      <c r="B17" s="84"/>
      <c r="C17" s="119"/>
    </row>
    <row r="18" spans="1:3" ht="25.5" customHeight="1">
      <c r="A18" s="192" t="s">
        <v>82</v>
      </c>
      <c r="B18" s="219" t="s">
        <v>59</v>
      </c>
      <c r="C18" s="195" t="s">
        <v>10</v>
      </c>
    </row>
    <row r="19" spans="1:3">
      <c r="A19" s="81" t="s">
        <v>79</v>
      </c>
      <c r="B19" s="13">
        <f>SUM(B4:B6)</f>
        <v>151</v>
      </c>
      <c r="C19" s="111">
        <v>20</v>
      </c>
    </row>
    <row r="20" spans="1:3">
      <c r="A20" s="80" t="s">
        <v>80</v>
      </c>
      <c r="B20" s="13">
        <v>92</v>
      </c>
      <c r="C20" s="114">
        <v>12</v>
      </c>
    </row>
    <row r="21" spans="1:3">
      <c r="A21" s="80" t="s">
        <v>81</v>
      </c>
      <c r="B21" s="344">
        <f>SUM(B8:B9)</f>
        <v>161</v>
      </c>
      <c r="C21" s="159">
        <v>22</v>
      </c>
    </row>
    <row r="22" spans="1:3">
      <c r="A22" s="81" t="s">
        <v>78</v>
      </c>
      <c r="B22" s="13">
        <v>346</v>
      </c>
      <c r="C22" s="174">
        <v>46</v>
      </c>
    </row>
    <row r="23" spans="1:3">
      <c r="A23" s="96" t="s">
        <v>5</v>
      </c>
      <c r="B23" s="262">
        <f>SUM(B19:B22)</f>
        <v>750</v>
      </c>
      <c r="C23" s="271">
        <v>100</v>
      </c>
    </row>
  </sheetData>
  <sortState ref="A19:C22">
    <sortCondition descending="1" ref="B19:B22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E16" sqref="E16"/>
    </sheetView>
  </sheetViews>
  <sheetFormatPr defaultRowHeight="14.4"/>
  <cols>
    <col min="1" max="1" width="35.109375" customWidth="1"/>
    <col min="2" max="2" width="12.5546875" customWidth="1"/>
    <col min="3" max="3" width="11.33203125" customWidth="1"/>
    <col min="6" max="6" width="23.88671875" customWidth="1"/>
    <col min="11" max="11" width="21.6640625" customWidth="1"/>
  </cols>
  <sheetData>
    <row r="1" spans="1:6">
      <c r="A1" s="230" t="s">
        <v>303</v>
      </c>
      <c r="B1" s="191"/>
      <c r="D1" s="13"/>
      <c r="E1" s="13"/>
      <c r="F1" s="13"/>
    </row>
    <row r="2" spans="1:6">
      <c r="A2" s="191"/>
      <c r="B2" s="191"/>
      <c r="D2" s="13"/>
      <c r="E2" s="13"/>
      <c r="F2" s="13"/>
    </row>
    <row r="3" spans="1:6" ht="35.4">
      <c r="A3" s="231" t="s">
        <v>207</v>
      </c>
      <c r="B3" s="285" t="s">
        <v>196</v>
      </c>
      <c r="C3" s="289" t="s">
        <v>10</v>
      </c>
      <c r="D3" s="13"/>
      <c r="E3" s="13"/>
      <c r="F3" s="13"/>
    </row>
    <row r="4" spans="1:6">
      <c r="A4" s="191" t="s">
        <v>208</v>
      </c>
      <c r="B4" s="191">
        <v>356</v>
      </c>
      <c r="C4" s="287">
        <f>+B4/764*100</f>
        <v>46.596858638743456</v>
      </c>
      <c r="D4" s="13"/>
      <c r="E4" s="13"/>
      <c r="F4" s="13"/>
    </row>
    <row r="5" spans="1:6">
      <c r="A5" s="191" t="s">
        <v>210</v>
      </c>
      <c r="B5" s="191">
        <v>301</v>
      </c>
      <c r="C5" s="287">
        <f>+B5/764*100</f>
        <v>39.397905759162306</v>
      </c>
      <c r="D5" s="13"/>
      <c r="E5" s="13"/>
      <c r="F5" s="13"/>
    </row>
    <row r="6" spans="1:6">
      <c r="A6" s="191" t="s">
        <v>209</v>
      </c>
      <c r="B6" s="191">
        <v>88</v>
      </c>
      <c r="C6" s="287">
        <f>+B6/764*100</f>
        <v>11.518324607329843</v>
      </c>
      <c r="D6" s="13"/>
      <c r="E6" s="13"/>
      <c r="F6" s="13"/>
    </row>
    <row r="7" spans="1:6">
      <c r="A7" s="191" t="s">
        <v>211</v>
      </c>
      <c r="B7" s="191">
        <v>19</v>
      </c>
      <c r="C7" s="287">
        <f>+B7/764*100</f>
        <v>2.4869109947643979</v>
      </c>
      <c r="D7" s="13"/>
      <c r="E7" s="13"/>
      <c r="F7" s="13"/>
    </row>
    <row r="8" spans="1:6">
      <c r="A8" s="229" t="s">
        <v>5</v>
      </c>
      <c r="B8" s="229">
        <f>SUM(B4:B7)</f>
        <v>764</v>
      </c>
      <c r="C8" s="288">
        <f>+B8/764*100</f>
        <v>100</v>
      </c>
      <c r="D8" s="13"/>
      <c r="E8" s="13"/>
      <c r="F8" s="13"/>
    </row>
    <row r="10" spans="1:6">
      <c r="A10" s="40"/>
    </row>
    <row r="11" spans="1:6">
      <c r="A11" s="40"/>
      <c r="B11" s="40"/>
      <c r="C11" s="40"/>
      <c r="D11" s="40"/>
      <c r="E11" s="40"/>
      <c r="F11" s="40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E15" sqref="E15"/>
    </sheetView>
  </sheetViews>
  <sheetFormatPr defaultRowHeight="14.4"/>
  <cols>
    <col min="1" max="1" width="39.33203125" customWidth="1"/>
    <col min="2" max="2" width="23.44140625" customWidth="1"/>
    <col min="3" max="3" width="12.6640625" customWidth="1"/>
    <col min="6" max="6" width="23.88671875" customWidth="1"/>
    <col min="11" max="11" width="21.6640625" customWidth="1"/>
  </cols>
  <sheetData>
    <row r="1" spans="1:3">
      <c r="A1" s="14" t="s">
        <v>304</v>
      </c>
      <c r="B1" s="13"/>
      <c r="C1" s="13"/>
    </row>
    <row r="2" spans="1:3">
      <c r="A2" s="13"/>
      <c r="B2" s="13"/>
      <c r="C2" s="13"/>
    </row>
    <row r="3" spans="1:3">
      <c r="A3" s="218"/>
      <c r="B3" s="219" t="s">
        <v>11</v>
      </c>
      <c r="C3" s="219" t="s">
        <v>212</v>
      </c>
    </row>
    <row r="4" spans="1:3">
      <c r="A4" s="13" t="s">
        <v>213</v>
      </c>
      <c r="B4" s="13">
        <v>14</v>
      </c>
      <c r="C4" s="13">
        <v>8</v>
      </c>
    </row>
    <row r="5" spans="1:3">
      <c r="A5" s="13" t="s">
        <v>214</v>
      </c>
      <c r="B5" s="13">
        <v>18</v>
      </c>
      <c r="C5" s="13">
        <v>78</v>
      </c>
    </row>
    <row r="6" spans="1:3">
      <c r="A6" s="13" t="s">
        <v>215</v>
      </c>
      <c r="B6" s="13">
        <v>13</v>
      </c>
      <c r="C6" s="13">
        <v>4</v>
      </c>
    </row>
    <row r="7" spans="1:3">
      <c r="A7" s="13" t="s">
        <v>216</v>
      </c>
      <c r="B7" s="13">
        <v>14</v>
      </c>
      <c r="C7" s="13">
        <v>20</v>
      </c>
    </row>
    <row r="8" spans="1:3">
      <c r="A8" s="13" t="s">
        <v>217</v>
      </c>
      <c r="B8" s="13"/>
      <c r="C8" s="13">
        <v>1</v>
      </c>
    </row>
    <row r="9" spans="1:3">
      <c r="A9" s="47" t="s">
        <v>5</v>
      </c>
      <c r="B9" s="47">
        <v>19</v>
      </c>
      <c r="C9" s="47">
        <f>SUM(C4:C8)</f>
        <v>111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0" sqref="F30"/>
    </sheetView>
  </sheetViews>
  <sheetFormatPr defaultRowHeight="14.4"/>
  <sheetData>
    <row r="1" spans="1:1" ht="21">
      <c r="A1" s="87" t="s">
        <v>106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30" sqref="B30"/>
    </sheetView>
  </sheetViews>
  <sheetFormatPr defaultRowHeight="14.4"/>
  <cols>
    <col min="1" max="1" width="25.33203125" customWidth="1"/>
    <col min="2" max="2" width="17" customWidth="1"/>
    <col min="3" max="3" width="16.44140625" customWidth="1"/>
    <col min="4" max="4" width="20.88671875" customWidth="1"/>
    <col min="5" max="7" width="11.33203125" customWidth="1"/>
  </cols>
  <sheetData>
    <row r="1" spans="1:4">
      <c r="A1" s="108" t="s">
        <v>156</v>
      </c>
    </row>
    <row r="2" spans="1:4">
      <c r="A2" s="108" t="s">
        <v>265</v>
      </c>
    </row>
    <row r="4" spans="1:4" ht="27">
      <c r="A4" s="79" t="s">
        <v>28</v>
      </c>
      <c r="B4" s="92" t="s">
        <v>130</v>
      </c>
      <c r="C4" s="92" t="s">
        <v>264</v>
      </c>
      <c r="D4" s="123" t="s">
        <v>163</v>
      </c>
    </row>
    <row r="5" spans="1:4">
      <c r="A5" s="253" t="s">
        <v>226</v>
      </c>
      <c r="B5" s="89">
        <v>10</v>
      </c>
      <c r="C5" s="89">
        <v>23</v>
      </c>
      <c r="D5" s="119">
        <f t="shared" ref="D5:D27" si="0">+B5/C5*100</f>
        <v>43.478260869565219</v>
      </c>
    </row>
    <row r="6" spans="1:4">
      <c r="A6" s="253" t="s">
        <v>228</v>
      </c>
      <c r="B6" s="89">
        <v>3</v>
      </c>
      <c r="C6" s="89">
        <v>5</v>
      </c>
      <c r="D6" s="119">
        <f t="shared" si="0"/>
        <v>60</v>
      </c>
    </row>
    <row r="7" spans="1:4">
      <c r="A7" s="253" t="s">
        <v>237</v>
      </c>
      <c r="B7" s="89">
        <v>18</v>
      </c>
      <c r="C7" s="89">
        <v>52</v>
      </c>
      <c r="D7" s="119">
        <f t="shared" si="0"/>
        <v>34.615384615384613</v>
      </c>
    </row>
    <row r="8" spans="1:4">
      <c r="A8" s="253" t="s">
        <v>227</v>
      </c>
      <c r="B8" s="89">
        <v>17</v>
      </c>
      <c r="C8" s="89">
        <v>37</v>
      </c>
      <c r="D8" s="119">
        <f t="shared" si="0"/>
        <v>45.945945945945951</v>
      </c>
    </row>
    <row r="9" spans="1:4">
      <c r="A9" s="253" t="s">
        <v>245</v>
      </c>
      <c r="B9" s="89">
        <v>25</v>
      </c>
      <c r="C9" s="89">
        <v>40</v>
      </c>
      <c r="D9" s="119">
        <f t="shared" si="0"/>
        <v>62.5</v>
      </c>
    </row>
    <row r="10" spans="1:4">
      <c r="A10" s="253" t="s">
        <v>246</v>
      </c>
      <c r="B10">
        <v>18</v>
      </c>
      <c r="C10">
        <v>31</v>
      </c>
      <c r="D10" s="220">
        <f t="shared" si="0"/>
        <v>58.064516129032263</v>
      </c>
    </row>
    <row r="11" spans="1:4">
      <c r="A11" s="253" t="s">
        <v>229</v>
      </c>
      <c r="B11" s="89">
        <v>10</v>
      </c>
      <c r="C11" s="89">
        <v>26</v>
      </c>
      <c r="D11" s="119">
        <f t="shared" si="0"/>
        <v>38.461538461538467</v>
      </c>
    </row>
    <row r="12" spans="1:4">
      <c r="A12" s="253" t="s">
        <v>230</v>
      </c>
      <c r="B12" s="89">
        <v>20</v>
      </c>
      <c r="C12" s="89">
        <v>42</v>
      </c>
      <c r="D12" s="119">
        <f t="shared" si="0"/>
        <v>47.619047619047613</v>
      </c>
    </row>
    <row r="13" spans="1:4">
      <c r="A13" s="253" t="s">
        <v>231</v>
      </c>
      <c r="B13" s="89">
        <v>29</v>
      </c>
      <c r="C13" s="89">
        <v>63</v>
      </c>
      <c r="D13" s="119">
        <f t="shared" si="0"/>
        <v>46.031746031746032</v>
      </c>
    </row>
    <row r="14" spans="1:4">
      <c r="A14" s="253" t="s">
        <v>247</v>
      </c>
      <c r="B14">
        <v>7</v>
      </c>
      <c r="C14">
        <v>17</v>
      </c>
      <c r="D14" s="220">
        <f t="shared" si="0"/>
        <v>41.17647058823529</v>
      </c>
    </row>
    <row r="15" spans="1:4">
      <c r="A15" s="253" t="s">
        <v>232</v>
      </c>
      <c r="B15" s="89">
        <v>27</v>
      </c>
      <c r="C15" s="89">
        <v>76</v>
      </c>
      <c r="D15" s="119">
        <f t="shared" si="0"/>
        <v>35.526315789473685</v>
      </c>
    </row>
    <row r="16" spans="1:4">
      <c r="A16" s="253" t="s">
        <v>242</v>
      </c>
      <c r="B16" s="89">
        <v>0</v>
      </c>
      <c r="C16" s="89">
        <v>7</v>
      </c>
      <c r="D16" s="119">
        <f t="shared" si="0"/>
        <v>0</v>
      </c>
    </row>
    <row r="17" spans="1:4">
      <c r="A17" s="253" t="s">
        <v>233</v>
      </c>
      <c r="B17" s="89">
        <v>26</v>
      </c>
      <c r="C17" s="89">
        <v>42</v>
      </c>
      <c r="D17" s="119">
        <f t="shared" si="0"/>
        <v>61.904761904761905</v>
      </c>
    </row>
    <row r="18" spans="1:4">
      <c r="A18" s="253" t="s">
        <v>234</v>
      </c>
      <c r="B18" s="89">
        <v>16</v>
      </c>
      <c r="C18" s="89">
        <v>27</v>
      </c>
      <c r="D18" s="119">
        <f t="shared" si="0"/>
        <v>59.259259259259252</v>
      </c>
    </row>
    <row r="19" spans="1:4">
      <c r="A19" s="253" t="s">
        <v>235</v>
      </c>
      <c r="B19" s="89">
        <v>11</v>
      </c>
      <c r="C19" s="89">
        <v>44</v>
      </c>
      <c r="D19" s="119">
        <f t="shared" si="0"/>
        <v>25</v>
      </c>
    </row>
    <row r="20" spans="1:4">
      <c r="A20" s="253" t="s">
        <v>236</v>
      </c>
      <c r="B20" s="89">
        <v>0</v>
      </c>
      <c r="C20" s="89">
        <v>5</v>
      </c>
      <c r="D20" s="119">
        <f t="shared" si="0"/>
        <v>0</v>
      </c>
    </row>
    <row r="21" spans="1:4">
      <c r="A21" s="253" t="s">
        <v>244</v>
      </c>
      <c r="B21" s="89">
        <v>3</v>
      </c>
      <c r="C21" s="89">
        <v>8</v>
      </c>
      <c r="D21" s="119">
        <f t="shared" si="0"/>
        <v>37.5</v>
      </c>
    </row>
    <row r="22" spans="1:4">
      <c r="A22" s="253" t="s">
        <v>225</v>
      </c>
      <c r="B22" s="89">
        <v>8</v>
      </c>
      <c r="C22" s="89">
        <v>17</v>
      </c>
      <c r="D22" s="119">
        <f t="shared" si="0"/>
        <v>47.058823529411761</v>
      </c>
    </row>
    <row r="23" spans="1:4">
      <c r="A23" s="253" t="s">
        <v>238</v>
      </c>
      <c r="B23" s="89">
        <v>29</v>
      </c>
      <c r="C23" s="89">
        <v>51</v>
      </c>
      <c r="D23" s="119">
        <f t="shared" si="0"/>
        <v>56.862745098039213</v>
      </c>
    </row>
    <row r="24" spans="1:4">
      <c r="A24" s="253" t="s">
        <v>239</v>
      </c>
      <c r="B24" s="89">
        <v>19</v>
      </c>
      <c r="C24" s="89">
        <v>56</v>
      </c>
      <c r="D24" s="119">
        <f t="shared" si="0"/>
        <v>33.928571428571431</v>
      </c>
    </row>
    <row r="25" spans="1:4">
      <c r="A25" s="253" t="s">
        <v>240</v>
      </c>
      <c r="B25" s="89">
        <v>0</v>
      </c>
      <c r="C25" s="89">
        <v>2</v>
      </c>
      <c r="D25" s="119">
        <f t="shared" si="0"/>
        <v>0</v>
      </c>
    </row>
    <row r="26" spans="1:4">
      <c r="A26" s="253" t="s">
        <v>241</v>
      </c>
      <c r="B26" s="89">
        <v>30</v>
      </c>
      <c r="C26" s="89">
        <v>43</v>
      </c>
      <c r="D26" s="119">
        <f t="shared" si="0"/>
        <v>69.767441860465112</v>
      </c>
    </row>
    <row r="27" spans="1:4">
      <c r="A27" s="253" t="s">
        <v>243</v>
      </c>
      <c r="B27" s="89">
        <v>20</v>
      </c>
      <c r="C27" s="89">
        <v>36</v>
      </c>
      <c r="D27" s="119">
        <f t="shared" si="0"/>
        <v>55.555555555555557</v>
      </c>
    </row>
    <row r="28" spans="1:4" ht="21" customHeight="1">
      <c r="A28" s="290" t="s">
        <v>5</v>
      </c>
      <c r="B28" s="262">
        <f>SUM(B5:B27)</f>
        <v>346</v>
      </c>
      <c r="C28" s="262">
        <v>750</v>
      </c>
      <c r="D28" s="284">
        <f t="shared" ref="D28" si="1">+B28/C28*100</f>
        <v>46.133333333333333</v>
      </c>
    </row>
  </sheetData>
  <sortState ref="A5:D27">
    <sortCondition ref="A5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E12" sqref="E12"/>
    </sheetView>
  </sheetViews>
  <sheetFormatPr defaultRowHeight="14.4"/>
  <cols>
    <col min="1" max="1" width="27.44140625" customWidth="1"/>
    <col min="2" max="2" width="20.6640625" customWidth="1"/>
    <col min="3" max="3" width="11.5546875" customWidth="1"/>
    <col min="4" max="4" width="12.33203125" customWidth="1"/>
    <col min="5" max="5" width="10" style="1" customWidth="1"/>
    <col min="6" max="6" width="13" customWidth="1"/>
    <col min="7" max="7" width="13.88671875" customWidth="1"/>
    <col min="8" max="8" width="12.6640625" customWidth="1"/>
  </cols>
  <sheetData>
    <row r="1" spans="1:9">
      <c r="A1" s="106" t="s">
        <v>345</v>
      </c>
      <c r="B1" s="85"/>
      <c r="C1" s="85"/>
      <c r="D1" s="40"/>
      <c r="E1" s="27"/>
      <c r="F1" s="40"/>
      <c r="G1" s="40"/>
      <c r="H1" s="40"/>
      <c r="I1" s="40"/>
    </row>
    <row r="2" spans="1:9">
      <c r="A2" s="81"/>
      <c r="B2" s="81"/>
      <c r="C2" s="81"/>
      <c r="D2" s="40"/>
      <c r="E2" s="27"/>
      <c r="F2" s="40"/>
      <c r="G2" s="40"/>
      <c r="H2" s="40"/>
      <c r="I2" s="40"/>
    </row>
    <row r="3" spans="1:9">
      <c r="A3" s="79" t="s">
        <v>12</v>
      </c>
      <c r="B3" s="92" t="s">
        <v>59</v>
      </c>
      <c r="C3" s="97" t="s">
        <v>10</v>
      </c>
      <c r="D3" s="40"/>
      <c r="E3" s="27"/>
      <c r="F3" s="40"/>
      <c r="G3" s="40"/>
      <c r="H3" s="40"/>
      <c r="I3" s="40"/>
    </row>
    <row r="4" spans="1:9">
      <c r="A4" s="81" t="s">
        <v>71</v>
      </c>
      <c r="B4" s="40">
        <v>108</v>
      </c>
      <c r="C4" s="111">
        <f>+B4/764*100</f>
        <v>14.136125654450263</v>
      </c>
      <c r="D4" s="40"/>
      <c r="E4" s="27"/>
      <c r="F4" s="40"/>
      <c r="G4" s="40"/>
      <c r="H4" s="40"/>
      <c r="I4" s="40"/>
    </row>
    <row r="5" spans="1:9">
      <c r="A5" s="81" t="s">
        <v>72</v>
      </c>
      <c r="B5" s="40">
        <v>656</v>
      </c>
      <c r="C5" s="111">
        <f>+B5/764*100</f>
        <v>85.863874345549746</v>
      </c>
      <c r="D5" s="40"/>
      <c r="E5" s="27"/>
      <c r="F5" s="40"/>
      <c r="G5" s="40"/>
      <c r="H5" s="40"/>
      <c r="I5" s="40"/>
    </row>
    <row r="6" spans="1:9">
      <c r="A6" s="82" t="s">
        <v>140</v>
      </c>
      <c r="B6" s="103">
        <f>SUM(B4:B5)</f>
        <v>764</v>
      </c>
      <c r="C6" s="120">
        <f>+B6/764*100</f>
        <v>100</v>
      </c>
      <c r="D6" s="40"/>
      <c r="E6" s="27"/>
      <c r="F6" s="40"/>
      <c r="G6" s="40"/>
      <c r="H6" s="40"/>
      <c r="I6" s="40"/>
    </row>
    <row r="7" spans="1:9">
      <c r="A7" s="40"/>
      <c r="B7" s="40"/>
      <c r="C7" s="40"/>
      <c r="D7" s="40"/>
      <c r="E7" s="27"/>
      <c r="F7" s="40"/>
      <c r="G7" s="40"/>
      <c r="H7" s="40"/>
      <c r="I7" s="40"/>
    </row>
    <row r="8" spans="1:9">
      <c r="A8" s="40"/>
      <c r="B8" s="40"/>
      <c r="C8" s="40"/>
      <c r="D8" s="40"/>
      <c r="E8" s="27"/>
      <c r="F8" s="40"/>
      <c r="G8" s="40"/>
      <c r="H8" s="40"/>
      <c r="I8" s="40"/>
    </row>
    <row r="9" spans="1:9">
      <c r="A9" s="40"/>
      <c r="B9" s="40"/>
      <c r="C9" s="40"/>
      <c r="D9" s="40"/>
      <c r="E9" s="27"/>
      <c r="F9" s="40"/>
      <c r="G9" s="40"/>
      <c r="H9" s="40"/>
      <c r="I9" s="40"/>
    </row>
    <row r="10" spans="1:9">
      <c r="A10" s="40"/>
      <c r="B10" s="40"/>
      <c r="C10" s="40"/>
      <c r="D10" s="40"/>
      <c r="E10" s="27"/>
      <c r="F10" s="40"/>
      <c r="G10" s="40"/>
      <c r="H10" s="40"/>
      <c r="I10" s="40"/>
    </row>
    <row r="11" spans="1:9">
      <c r="A11" s="40"/>
      <c r="B11" s="40"/>
      <c r="C11" s="40"/>
      <c r="D11" s="40"/>
      <c r="E11" s="27"/>
      <c r="F11" s="40"/>
      <c r="G11" s="40"/>
      <c r="H11" s="40"/>
      <c r="I11" s="40"/>
    </row>
    <row r="12" spans="1:9">
      <c r="A12" s="40"/>
      <c r="B12" s="40"/>
      <c r="C12" s="40"/>
      <c r="D12" s="40"/>
      <c r="E12" s="27"/>
      <c r="F12" s="40"/>
      <c r="G12" s="40"/>
      <c r="H12" s="40"/>
      <c r="I12" s="40"/>
    </row>
    <row r="13" spans="1:9">
      <c r="A13" s="40"/>
      <c r="B13" s="40"/>
      <c r="C13" s="40"/>
      <c r="D13" s="40"/>
      <c r="E13" s="27"/>
      <c r="F13" s="40"/>
      <c r="G13" s="40"/>
      <c r="H13" s="40"/>
      <c r="I13" s="40"/>
    </row>
    <row r="14" spans="1:9">
      <c r="A14" s="40"/>
      <c r="B14" s="40"/>
      <c r="C14" s="40"/>
      <c r="D14" s="40"/>
      <c r="E14" s="27"/>
      <c r="F14" s="40"/>
      <c r="G14" s="40"/>
      <c r="H14" s="40"/>
      <c r="I14" s="40"/>
    </row>
    <row r="15" spans="1:9">
      <c r="A15" s="40"/>
      <c r="B15" s="40"/>
      <c r="C15" s="40"/>
      <c r="D15" s="40"/>
      <c r="E15" s="27"/>
      <c r="F15" s="40"/>
      <c r="G15" s="40"/>
      <c r="H15" s="40"/>
      <c r="I15" s="40"/>
    </row>
    <row r="16" spans="1:9">
      <c r="A16" s="40"/>
      <c r="B16" s="40"/>
      <c r="C16" s="40"/>
      <c r="D16" s="40"/>
      <c r="E16" s="27"/>
      <c r="F16" s="40"/>
      <c r="G16" s="40"/>
      <c r="H16" s="40"/>
      <c r="I16" s="40"/>
    </row>
    <row r="17" spans="1:9">
      <c r="A17" s="40"/>
      <c r="B17" s="40"/>
      <c r="C17" s="40"/>
      <c r="D17" s="40"/>
      <c r="E17" s="27"/>
      <c r="F17" s="40"/>
      <c r="G17" s="40"/>
      <c r="H17" s="40"/>
      <c r="I17" s="40"/>
    </row>
    <row r="18" spans="1:9">
      <c r="A18" s="40"/>
      <c r="B18" s="40"/>
      <c r="C18" s="40"/>
      <c r="D18" s="40"/>
      <c r="E18" s="27"/>
      <c r="F18" s="40"/>
      <c r="G18" s="40"/>
      <c r="H18" s="40"/>
      <c r="I18" s="40"/>
    </row>
    <row r="19" spans="1:9">
      <c r="A19" s="40"/>
      <c r="B19" s="40"/>
      <c r="C19" s="40"/>
      <c r="D19" s="40"/>
      <c r="E19" s="27"/>
      <c r="F19" s="40"/>
      <c r="G19" s="40"/>
      <c r="H19" s="40"/>
      <c r="I19" s="40"/>
    </row>
    <row r="20" spans="1:9">
      <c r="A20" s="40"/>
      <c r="B20" s="40"/>
      <c r="C20" s="40"/>
      <c r="D20" s="40"/>
      <c r="E20" s="27"/>
      <c r="F20" s="40"/>
      <c r="G20" s="40"/>
      <c r="H20" s="40"/>
      <c r="I20" s="40"/>
    </row>
    <row r="21" spans="1:9">
      <c r="A21" s="40"/>
      <c r="B21" s="40"/>
      <c r="C21" s="40"/>
      <c r="D21" s="40"/>
      <c r="E21" s="27"/>
      <c r="F21" s="40"/>
      <c r="G21" s="40"/>
      <c r="H21" s="40"/>
      <c r="I21" s="40"/>
    </row>
    <row r="22" spans="1:9">
      <c r="A22" s="40"/>
      <c r="B22" s="40"/>
      <c r="C22" s="40"/>
      <c r="D22" s="40"/>
      <c r="E22" s="27"/>
      <c r="F22" s="40"/>
      <c r="G22" s="40"/>
      <c r="H22" s="40"/>
      <c r="I22" s="40"/>
    </row>
    <row r="23" spans="1:9">
      <c r="A23" s="40"/>
      <c r="B23" s="40"/>
      <c r="C23" s="40"/>
      <c r="D23" s="40"/>
      <c r="E23" s="27"/>
      <c r="F23" s="40"/>
      <c r="G23" s="40"/>
      <c r="H23" s="40"/>
      <c r="I23" s="40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Normal="100" workbookViewId="0">
      <selection activeCell="A2" sqref="A2"/>
    </sheetView>
  </sheetViews>
  <sheetFormatPr defaultRowHeight="14.4"/>
  <cols>
    <col min="1" max="1" width="27.44140625" customWidth="1"/>
    <col min="2" max="2" width="10.33203125" customWidth="1"/>
    <col min="3" max="3" width="11.5546875" customWidth="1"/>
    <col min="4" max="4" width="11.109375" customWidth="1"/>
    <col min="5" max="5" width="12.6640625" style="1" customWidth="1"/>
    <col min="6" max="6" width="12.6640625" customWidth="1"/>
    <col min="7" max="7" width="10.109375" customWidth="1"/>
    <col min="8" max="8" width="12.6640625" customWidth="1"/>
  </cols>
  <sheetData>
    <row r="1" spans="1:9">
      <c r="A1" s="106" t="s">
        <v>344</v>
      </c>
      <c r="B1" s="40"/>
      <c r="C1" s="40"/>
      <c r="D1" s="40"/>
      <c r="E1" s="27"/>
      <c r="F1" s="40"/>
      <c r="G1" s="40"/>
      <c r="H1" s="40"/>
      <c r="I1" s="40"/>
    </row>
    <row r="2" spans="1:9">
      <c r="A2" s="106" t="s">
        <v>139</v>
      </c>
      <c r="B2" s="40"/>
      <c r="C2" s="40"/>
      <c r="D2" s="40"/>
      <c r="E2" s="27"/>
      <c r="F2" s="40"/>
      <c r="G2" s="40"/>
      <c r="H2" s="40"/>
      <c r="I2" s="40"/>
    </row>
    <row r="3" spans="1:9">
      <c r="A3" s="201"/>
      <c r="B3" s="40"/>
      <c r="C3" s="40"/>
      <c r="D3" s="40"/>
      <c r="E3" s="27"/>
      <c r="F3" s="40"/>
      <c r="G3" s="40"/>
      <c r="H3" s="40"/>
      <c r="I3" s="40"/>
    </row>
    <row r="4" spans="1:9">
      <c r="D4" s="1"/>
      <c r="E4"/>
      <c r="G4" s="1"/>
    </row>
    <row r="5" spans="1:9">
      <c r="A5" s="79"/>
      <c r="B5" s="88" t="s">
        <v>71</v>
      </c>
      <c r="C5" s="346" t="s">
        <v>10</v>
      </c>
      <c r="D5" s="88" t="s">
        <v>72</v>
      </c>
      <c r="E5" s="346" t="s">
        <v>10</v>
      </c>
      <c r="F5" s="88" t="s">
        <v>5</v>
      </c>
      <c r="G5" s="346" t="s">
        <v>10</v>
      </c>
    </row>
    <row r="6" spans="1:9" ht="15" customHeight="1">
      <c r="A6" s="81" t="s">
        <v>137</v>
      </c>
      <c r="B6">
        <v>104</v>
      </c>
      <c r="C6" s="220">
        <v>96.296296296296291</v>
      </c>
      <c r="D6">
        <v>495</v>
      </c>
      <c r="E6" s="220">
        <v>75.457317073170728</v>
      </c>
      <c r="F6" s="345">
        <f>SUM(B6:D6)</f>
        <v>695.2962962962963</v>
      </c>
      <c r="G6" s="220">
        <v>78.403141361256544</v>
      </c>
    </row>
    <row r="7" spans="1:9">
      <c r="A7" s="81" t="s">
        <v>138</v>
      </c>
      <c r="B7">
        <v>4</v>
      </c>
      <c r="C7" s="220">
        <v>3.7037037037037033</v>
      </c>
      <c r="D7">
        <v>161</v>
      </c>
      <c r="E7" s="220">
        <v>24.542682926829269</v>
      </c>
      <c r="F7" s="345">
        <f>SUM(B7:D7)</f>
        <v>168.7037037037037</v>
      </c>
      <c r="G7" s="220">
        <v>21.596858638743456</v>
      </c>
    </row>
    <row r="8" spans="1:9">
      <c r="A8" s="83" t="s">
        <v>5</v>
      </c>
      <c r="B8" s="91">
        <f>SUM(B6:B7)</f>
        <v>108</v>
      </c>
      <c r="C8" s="284">
        <v>100</v>
      </c>
      <c r="D8" s="91">
        <f>SUM(D6:D7)</f>
        <v>656</v>
      </c>
      <c r="E8" s="284">
        <v>100</v>
      </c>
      <c r="F8" s="91">
        <f>SUM(F6:F7)</f>
        <v>864</v>
      </c>
      <c r="G8" s="284">
        <v>100</v>
      </c>
    </row>
    <row r="9" spans="1:9">
      <c r="D9" s="1"/>
      <c r="E9"/>
      <c r="G9" s="1"/>
      <c r="H9" s="1"/>
    </row>
    <row r="10" spans="1:9">
      <c r="A10" s="40"/>
      <c r="B10" s="40"/>
      <c r="C10" s="40"/>
      <c r="D10" s="40"/>
      <c r="E10" s="27"/>
      <c r="F10" s="40"/>
      <c r="G10" s="40"/>
      <c r="H10" s="40"/>
      <c r="I10" s="40"/>
    </row>
    <row r="11" spans="1:9">
      <c r="A11" s="40"/>
      <c r="B11" s="40"/>
      <c r="C11" s="40"/>
      <c r="D11" s="40"/>
      <c r="E11" s="27"/>
      <c r="F11" s="40"/>
      <c r="G11" s="40"/>
      <c r="H11" s="40"/>
      <c r="I11" s="40"/>
    </row>
    <row r="12" spans="1:9">
      <c r="A12" s="40"/>
      <c r="B12" s="40"/>
      <c r="C12" s="40"/>
      <c r="D12" s="40"/>
      <c r="E12" s="27"/>
      <c r="F12" s="40"/>
      <c r="G12" s="40"/>
      <c r="H12" s="40"/>
      <c r="I12" s="40"/>
    </row>
    <row r="13" spans="1:9">
      <c r="A13" s="40"/>
      <c r="B13" s="40"/>
      <c r="C13" s="40"/>
      <c r="D13" s="40"/>
      <c r="E13" s="27"/>
      <c r="F13" s="40"/>
      <c r="G13" s="40"/>
      <c r="H13" s="40"/>
      <c r="I13" s="40"/>
    </row>
    <row r="14" spans="1:9">
      <c r="A14" s="40"/>
      <c r="B14" s="40"/>
      <c r="C14" s="40"/>
      <c r="D14" s="40"/>
      <c r="E14" s="27"/>
      <c r="F14" s="40"/>
      <c r="G14" s="40"/>
      <c r="H14" s="40"/>
      <c r="I14" s="40"/>
    </row>
    <row r="15" spans="1:9">
      <c r="A15" s="40"/>
      <c r="B15" s="40"/>
      <c r="C15" s="40"/>
      <c r="D15" s="40"/>
      <c r="E15" s="27"/>
      <c r="F15" s="40"/>
      <c r="G15" s="40"/>
      <c r="H15" s="40"/>
      <c r="I15" s="40"/>
    </row>
    <row r="16" spans="1:9">
      <c r="A16" s="40"/>
      <c r="B16" s="40"/>
      <c r="C16" s="40"/>
      <c r="D16" s="40"/>
      <c r="E16" s="27"/>
      <c r="F16" s="40"/>
      <c r="G16" s="40"/>
      <c r="H16" s="40"/>
      <c r="I16" s="40"/>
    </row>
    <row r="17" spans="1:9">
      <c r="A17" s="40"/>
      <c r="B17" s="40"/>
      <c r="C17" s="40"/>
      <c r="D17" s="40"/>
      <c r="E17" s="27"/>
      <c r="F17" s="40"/>
      <c r="G17" s="40"/>
      <c r="H17" s="40"/>
      <c r="I17" s="40"/>
    </row>
    <row r="18" spans="1:9">
      <c r="A18" s="40"/>
      <c r="B18" s="40"/>
      <c r="C18" s="40"/>
      <c r="D18" s="40"/>
      <c r="E18" s="27"/>
      <c r="F18" s="40"/>
      <c r="G18" s="40"/>
      <c r="H18" s="40"/>
      <c r="I18" s="40"/>
    </row>
    <row r="19" spans="1:9">
      <c r="A19" s="40"/>
      <c r="B19" s="40"/>
      <c r="C19" s="40"/>
      <c r="D19" s="40"/>
      <c r="E19" s="27"/>
      <c r="F19" s="40"/>
      <c r="G19" s="40"/>
      <c r="H19" s="40"/>
      <c r="I19" s="40"/>
    </row>
    <row r="20" spans="1:9">
      <c r="A20" s="40"/>
      <c r="B20" s="40"/>
      <c r="C20" s="40"/>
      <c r="D20" s="40"/>
      <c r="E20" s="27"/>
      <c r="F20" s="40"/>
      <c r="G20" s="40"/>
      <c r="H20" s="40"/>
      <c r="I20" s="40"/>
    </row>
    <row r="21" spans="1:9">
      <c r="A21" s="40"/>
      <c r="B21" s="40"/>
      <c r="C21" s="40"/>
      <c r="D21" s="40"/>
      <c r="E21" s="27"/>
      <c r="F21" s="40"/>
      <c r="G21" s="40"/>
      <c r="H21" s="40"/>
      <c r="I21" s="40"/>
    </row>
    <row r="22" spans="1:9">
      <c r="A22" s="40"/>
      <c r="B22" s="40"/>
      <c r="C22" s="40"/>
      <c r="D22" s="40"/>
      <c r="E22" s="27"/>
      <c r="F22" s="40"/>
      <c r="G22" s="40"/>
      <c r="H22" s="40"/>
      <c r="I22" s="40"/>
    </row>
    <row r="23" spans="1:9">
      <c r="A23" s="40"/>
      <c r="B23" s="40"/>
      <c r="C23" s="40"/>
      <c r="D23" s="40"/>
      <c r="E23" s="27"/>
      <c r="F23" s="40"/>
      <c r="G23" s="40"/>
      <c r="H23" s="40"/>
      <c r="I23" s="40"/>
    </row>
    <row r="24" spans="1:9">
      <c r="A24" s="40"/>
      <c r="B24" s="40"/>
      <c r="C24" s="40"/>
      <c r="D24" s="40"/>
      <c r="E24" s="27"/>
      <c r="F24" s="40"/>
      <c r="G24" s="40"/>
      <c r="H24" s="40"/>
      <c r="I24" s="40"/>
    </row>
    <row r="25" spans="1:9">
      <c r="A25" s="40"/>
      <c r="B25" s="40"/>
      <c r="C25" s="40"/>
      <c r="D25" s="40"/>
      <c r="E25" s="27"/>
      <c r="F25" s="40"/>
      <c r="G25" s="40"/>
      <c r="H25" s="40"/>
      <c r="I25" s="40"/>
    </row>
    <row r="26" spans="1:9">
      <c r="A26" s="40"/>
      <c r="B26" s="40"/>
      <c r="C26" s="40"/>
      <c r="D26" s="40"/>
      <c r="E26" s="27"/>
      <c r="F26" s="40"/>
      <c r="G26" s="40"/>
      <c r="H26" s="40"/>
      <c r="I26" s="40"/>
    </row>
    <row r="27" spans="1:9">
      <c r="A27" s="40"/>
      <c r="B27" s="40"/>
      <c r="C27" s="40"/>
      <c r="D27" s="40"/>
      <c r="E27" s="27"/>
      <c r="F27" s="40"/>
      <c r="G27" s="40"/>
      <c r="H27" s="40"/>
      <c r="I27" s="40"/>
    </row>
    <row r="28" spans="1:9">
      <c r="A28" s="40"/>
      <c r="B28" s="40"/>
      <c r="C28" s="40"/>
      <c r="D28" s="40"/>
      <c r="E28" s="27"/>
      <c r="F28" s="40"/>
      <c r="G28" s="40"/>
      <c r="H28" s="40"/>
      <c r="I28" s="40"/>
    </row>
    <row r="29" spans="1:9">
      <c r="A29" s="40"/>
      <c r="B29" s="40"/>
      <c r="C29" s="40"/>
      <c r="D29" s="40"/>
      <c r="E29" s="27"/>
      <c r="F29" s="40"/>
      <c r="G29" s="40"/>
      <c r="H29" s="40"/>
      <c r="I29" s="40"/>
    </row>
    <row r="30" spans="1:9">
      <c r="A30" s="40"/>
      <c r="B30" s="40"/>
      <c r="C30" s="40"/>
      <c r="D30" s="40"/>
      <c r="E30" s="27"/>
      <c r="F30" s="40"/>
      <c r="G30" s="40"/>
      <c r="H30" s="40"/>
      <c r="I30" s="40"/>
    </row>
    <row r="31" spans="1:9">
      <c r="A31" s="40"/>
      <c r="B31" s="40"/>
      <c r="C31" s="40"/>
      <c r="D31" s="40"/>
      <c r="E31" s="27"/>
      <c r="F31" s="40"/>
      <c r="G31" s="40"/>
      <c r="H31" s="40"/>
      <c r="I31" s="40"/>
    </row>
    <row r="32" spans="1:9">
      <c r="A32" s="40"/>
      <c r="B32" s="40"/>
      <c r="C32" s="40"/>
      <c r="D32" s="40"/>
      <c r="E32" s="27"/>
      <c r="F32" s="40"/>
      <c r="G32" s="40"/>
      <c r="H32" s="40"/>
      <c r="I32" s="40"/>
    </row>
    <row r="33" spans="1:9">
      <c r="A33" s="40"/>
      <c r="B33" s="40"/>
      <c r="C33" s="40"/>
      <c r="D33" s="40"/>
      <c r="E33" s="27"/>
      <c r="F33" s="40"/>
      <c r="G33" s="40"/>
      <c r="H33" s="40"/>
      <c r="I33" s="40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M9" sqref="M9"/>
    </sheetView>
  </sheetViews>
  <sheetFormatPr defaultRowHeight="14.4"/>
  <cols>
    <col min="1" max="1" width="26.109375" customWidth="1"/>
    <col min="2" max="2" width="13.6640625" customWidth="1"/>
    <col min="3" max="3" width="12.109375" customWidth="1"/>
    <col min="4" max="4" width="12.33203125" customWidth="1"/>
    <col min="5" max="5" width="2" customWidth="1"/>
    <col min="6" max="6" width="11.6640625" customWidth="1"/>
    <col min="7" max="7" width="12.109375" customWidth="1"/>
    <col min="8" max="8" width="12.33203125" customWidth="1"/>
    <col min="9" max="9" width="2.109375" customWidth="1"/>
    <col min="10" max="10" width="12.5546875" customWidth="1"/>
    <col min="11" max="11" width="21" style="1" customWidth="1"/>
  </cols>
  <sheetData>
    <row r="1" spans="1:11">
      <c r="A1" s="24" t="s">
        <v>366</v>
      </c>
    </row>
    <row r="3" spans="1:11" ht="35.4">
      <c r="A3" s="43" t="s">
        <v>28</v>
      </c>
      <c r="B3" s="152" t="s">
        <v>29</v>
      </c>
      <c r="C3" s="152" t="s">
        <v>30</v>
      </c>
      <c r="D3" s="177" t="s">
        <v>26</v>
      </c>
      <c r="E3" s="178"/>
      <c r="F3" s="177" t="s">
        <v>31</v>
      </c>
      <c r="G3" s="177" t="s">
        <v>32</v>
      </c>
      <c r="H3" s="177" t="s">
        <v>27</v>
      </c>
      <c r="I3" s="179"/>
      <c r="J3" s="177" t="s">
        <v>266</v>
      </c>
      <c r="K3" s="51"/>
    </row>
    <row r="4" spans="1:11">
      <c r="A4" s="253" t="s">
        <v>226</v>
      </c>
      <c r="B4">
        <v>4</v>
      </c>
      <c r="C4">
        <v>11</v>
      </c>
      <c r="D4" s="180">
        <f>SUM(B4:C4)</f>
        <v>15</v>
      </c>
      <c r="E4" s="180"/>
      <c r="F4" s="180">
        <v>0</v>
      </c>
      <c r="G4" s="180">
        <v>8</v>
      </c>
      <c r="H4" s="180">
        <f>SUM(F4:G4)</f>
        <v>8</v>
      </c>
      <c r="I4" s="180"/>
      <c r="J4" s="28">
        <v>23</v>
      </c>
      <c r="K4" s="17"/>
    </row>
    <row r="5" spans="1:11">
      <c r="A5" s="253" t="s">
        <v>228</v>
      </c>
      <c r="B5">
        <v>2</v>
      </c>
      <c r="C5">
        <v>2</v>
      </c>
      <c r="D5" s="180">
        <f t="shared" ref="D5:D26" si="0">SUM(B5:C5)</f>
        <v>4</v>
      </c>
      <c r="E5" s="180"/>
      <c r="F5" s="180">
        <v>0</v>
      </c>
      <c r="G5" s="180">
        <v>1</v>
      </c>
      <c r="H5" s="180">
        <f t="shared" ref="H5:H26" si="1">SUM(F5:G5)</f>
        <v>1</v>
      </c>
      <c r="I5" s="180"/>
      <c r="J5" s="28">
        <v>5</v>
      </c>
      <c r="K5" s="17"/>
    </row>
    <row r="6" spans="1:11">
      <c r="A6" s="253" t="s">
        <v>237</v>
      </c>
      <c r="B6">
        <v>6</v>
      </c>
      <c r="C6">
        <v>39</v>
      </c>
      <c r="D6" s="180">
        <f t="shared" si="0"/>
        <v>45</v>
      </c>
      <c r="E6" s="180"/>
      <c r="F6" s="180">
        <v>0</v>
      </c>
      <c r="G6" s="180">
        <v>7</v>
      </c>
      <c r="H6" s="180">
        <f t="shared" si="1"/>
        <v>7</v>
      </c>
      <c r="I6" s="180"/>
      <c r="J6" s="28">
        <v>52</v>
      </c>
      <c r="K6" s="17"/>
    </row>
    <row r="7" spans="1:11">
      <c r="A7" s="253" t="s">
        <v>227</v>
      </c>
      <c r="B7">
        <v>2</v>
      </c>
      <c r="C7">
        <v>20</v>
      </c>
      <c r="D7" s="180">
        <f t="shared" si="0"/>
        <v>22</v>
      </c>
      <c r="E7" s="180"/>
      <c r="F7" s="180">
        <v>4</v>
      </c>
      <c r="G7" s="180">
        <v>11</v>
      </c>
      <c r="H7" s="180">
        <f t="shared" si="1"/>
        <v>15</v>
      </c>
      <c r="I7" s="180"/>
      <c r="J7" s="28">
        <v>37</v>
      </c>
      <c r="K7" s="17"/>
    </row>
    <row r="8" spans="1:11">
      <c r="A8" s="253" t="s">
        <v>245</v>
      </c>
      <c r="B8">
        <v>3</v>
      </c>
      <c r="C8">
        <v>27</v>
      </c>
      <c r="D8" s="180">
        <f t="shared" si="0"/>
        <v>30</v>
      </c>
      <c r="E8" s="180"/>
      <c r="F8" s="32">
        <v>0</v>
      </c>
      <c r="G8" s="32">
        <v>10</v>
      </c>
      <c r="H8" s="32">
        <f t="shared" si="1"/>
        <v>10</v>
      </c>
      <c r="I8" s="180"/>
      <c r="J8" s="28">
        <v>40</v>
      </c>
      <c r="K8" s="17"/>
    </row>
    <row r="9" spans="1:11">
      <c r="A9" s="253" t="s">
        <v>246</v>
      </c>
      <c r="B9">
        <v>12</v>
      </c>
      <c r="C9">
        <v>19</v>
      </c>
      <c r="D9" s="180">
        <f t="shared" si="0"/>
        <v>31</v>
      </c>
      <c r="E9" s="180"/>
      <c r="F9" s="32">
        <v>0</v>
      </c>
      <c r="G9" s="180">
        <v>0</v>
      </c>
      <c r="H9" s="180">
        <f t="shared" si="1"/>
        <v>0</v>
      </c>
      <c r="I9" s="180"/>
      <c r="J9" s="182">
        <v>31</v>
      </c>
      <c r="K9" s="17"/>
    </row>
    <row r="10" spans="1:11">
      <c r="A10" s="253" t="s">
        <v>229</v>
      </c>
      <c r="B10">
        <v>3</v>
      </c>
      <c r="C10">
        <v>23</v>
      </c>
      <c r="D10" s="180">
        <f t="shared" si="0"/>
        <v>26</v>
      </c>
      <c r="E10" s="180"/>
      <c r="F10" s="32">
        <v>0</v>
      </c>
      <c r="G10" s="32">
        <v>0</v>
      </c>
      <c r="H10" s="32">
        <f t="shared" si="1"/>
        <v>0</v>
      </c>
      <c r="I10" s="180"/>
      <c r="J10" s="182">
        <v>26</v>
      </c>
      <c r="K10" s="17"/>
    </row>
    <row r="11" spans="1:11">
      <c r="A11" s="253" t="s">
        <v>230</v>
      </c>
      <c r="B11">
        <v>6</v>
      </c>
      <c r="C11" s="45">
        <v>36</v>
      </c>
      <c r="D11" s="180">
        <f t="shared" si="0"/>
        <v>42</v>
      </c>
      <c r="E11" s="180"/>
      <c r="F11" s="32">
        <v>0</v>
      </c>
      <c r="G11" s="32">
        <v>0</v>
      </c>
      <c r="H11" s="32">
        <f t="shared" si="1"/>
        <v>0</v>
      </c>
      <c r="I11" s="180"/>
      <c r="J11" s="182">
        <v>42</v>
      </c>
      <c r="K11" s="17"/>
    </row>
    <row r="12" spans="1:11">
      <c r="A12" s="253" t="s">
        <v>231</v>
      </c>
      <c r="B12">
        <v>19</v>
      </c>
      <c r="C12" s="45">
        <v>46</v>
      </c>
      <c r="D12" s="180">
        <f t="shared" si="0"/>
        <v>65</v>
      </c>
      <c r="E12" s="180"/>
      <c r="F12" s="32">
        <v>0</v>
      </c>
      <c r="G12" s="32">
        <v>0</v>
      </c>
      <c r="H12" s="32">
        <f t="shared" si="1"/>
        <v>0</v>
      </c>
      <c r="I12" s="180"/>
      <c r="J12" s="182">
        <v>65</v>
      </c>
      <c r="K12" s="17"/>
    </row>
    <row r="13" spans="1:11">
      <c r="A13" s="253" t="s">
        <v>247</v>
      </c>
      <c r="B13">
        <v>0</v>
      </c>
      <c r="C13" s="45">
        <v>10</v>
      </c>
      <c r="D13" s="180">
        <f t="shared" si="0"/>
        <v>10</v>
      </c>
      <c r="E13" s="180"/>
      <c r="F13" s="32">
        <v>0</v>
      </c>
      <c r="G13" s="180">
        <v>7</v>
      </c>
      <c r="H13" s="180">
        <f t="shared" si="1"/>
        <v>7</v>
      </c>
      <c r="I13" s="180"/>
      <c r="J13" s="182">
        <v>17</v>
      </c>
      <c r="K13" s="17"/>
    </row>
    <row r="14" spans="1:11">
      <c r="A14" s="253" t="s">
        <v>232</v>
      </c>
      <c r="B14">
        <v>20</v>
      </c>
      <c r="C14" s="45">
        <v>46</v>
      </c>
      <c r="D14" s="180">
        <f t="shared" si="0"/>
        <v>66</v>
      </c>
      <c r="E14" s="180"/>
      <c r="F14" s="32">
        <v>0</v>
      </c>
      <c r="G14" s="32">
        <v>10</v>
      </c>
      <c r="H14" s="32">
        <f t="shared" si="1"/>
        <v>10</v>
      </c>
      <c r="I14" s="180"/>
      <c r="J14" s="182">
        <v>76</v>
      </c>
      <c r="K14" s="17"/>
    </row>
    <row r="15" spans="1:11">
      <c r="A15" s="253" t="s">
        <v>242</v>
      </c>
      <c r="B15">
        <v>0</v>
      </c>
      <c r="C15" s="45">
        <v>7</v>
      </c>
      <c r="D15" s="180">
        <f t="shared" si="0"/>
        <v>7</v>
      </c>
      <c r="E15" s="180"/>
      <c r="F15" s="32">
        <v>0</v>
      </c>
      <c r="G15" s="180">
        <v>0</v>
      </c>
      <c r="H15" s="180">
        <f t="shared" si="1"/>
        <v>0</v>
      </c>
      <c r="I15" s="180"/>
      <c r="J15" s="182">
        <v>7</v>
      </c>
      <c r="K15" s="17"/>
    </row>
    <row r="16" spans="1:11">
      <c r="A16" s="253" t="s">
        <v>233</v>
      </c>
      <c r="B16">
        <v>5</v>
      </c>
      <c r="C16" s="45">
        <v>34</v>
      </c>
      <c r="D16" s="180">
        <f t="shared" si="0"/>
        <v>39</v>
      </c>
      <c r="E16" s="180"/>
      <c r="F16" s="32">
        <v>0</v>
      </c>
      <c r="G16" s="180">
        <v>3</v>
      </c>
      <c r="H16" s="180">
        <f t="shared" si="1"/>
        <v>3</v>
      </c>
      <c r="I16" s="180"/>
      <c r="J16" s="182">
        <v>42</v>
      </c>
      <c r="K16" s="17"/>
    </row>
    <row r="17" spans="1:11">
      <c r="A17" s="253" t="s">
        <v>234</v>
      </c>
      <c r="B17">
        <v>2</v>
      </c>
      <c r="C17" s="45">
        <v>20</v>
      </c>
      <c r="D17" s="181">
        <f t="shared" si="0"/>
        <v>22</v>
      </c>
      <c r="E17" s="181"/>
      <c r="F17" s="32">
        <v>0</v>
      </c>
      <c r="G17" s="181">
        <v>5</v>
      </c>
      <c r="H17" s="181">
        <f t="shared" si="1"/>
        <v>5</v>
      </c>
      <c r="I17" s="181"/>
      <c r="J17" s="176">
        <v>27</v>
      </c>
      <c r="K17" s="17"/>
    </row>
    <row r="18" spans="1:11">
      <c r="A18" s="253" t="s">
        <v>235</v>
      </c>
      <c r="B18">
        <v>2</v>
      </c>
      <c r="C18" s="45">
        <v>24</v>
      </c>
      <c r="D18" s="180">
        <f t="shared" si="0"/>
        <v>26</v>
      </c>
      <c r="E18" s="180"/>
      <c r="F18" s="180">
        <v>0</v>
      </c>
      <c r="G18" s="180">
        <v>18</v>
      </c>
      <c r="H18" s="180">
        <f t="shared" si="1"/>
        <v>18</v>
      </c>
      <c r="I18" s="180"/>
      <c r="J18" s="28">
        <v>44</v>
      </c>
      <c r="K18" s="17"/>
    </row>
    <row r="19" spans="1:11">
      <c r="A19" s="253" t="s">
        <v>236</v>
      </c>
      <c r="B19">
        <v>9</v>
      </c>
      <c r="C19" s="45">
        <v>8</v>
      </c>
      <c r="D19" s="180">
        <f t="shared" si="0"/>
        <v>17</v>
      </c>
      <c r="E19" s="180"/>
      <c r="F19" s="32">
        <v>0</v>
      </c>
      <c r="G19" s="180">
        <v>0</v>
      </c>
      <c r="H19" s="180">
        <f t="shared" si="1"/>
        <v>0</v>
      </c>
      <c r="I19" s="180"/>
      <c r="J19" s="28">
        <v>17</v>
      </c>
      <c r="K19" s="17"/>
    </row>
    <row r="20" spans="1:11">
      <c r="A20" s="253" t="s">
        <v>244</v>
      </c>
      <c r="B20">
        <v>3</v>
      </c>
      <c r="C20">
        <v>4</v>
      </c>
      <c r="D20" s="180">
        <f t="shared" si="0"/>
        <v>7</v>
      </c>
      <c r="E20" s="180"/>
      <c r="F20" s="32">
        <v>0</v>
      </c>
      <c r="G20" s="180">
        <v>1</v>
      </c>
      <c r="H20" s="180">
        <f t="shared" si="1"/>
        <v>1</v>
      </c>
      <c r="I20" s="180"/>
      <c r="J20" s="28">
        <v>8</v>
      </c>
      <c r="K20" s="52"/>
    </row>
    <row r="21" spans="1:11">
      <c r="A21" s="253" t="s">
        <v>225</v>
      </c>
      <c r="B21">
        <v>0</v>
      </c>
      <c r="C21">
        <v>13</v>
      </c>
      <c r="D21" s="180">
        <f t="shared" si="0"/>
        <v>13</v>
      </c>
      <c r="E21" s="180"/>
      <c r="F21" s="32">
        <v>0</v>
      </c>
      <c r="G21" s="180">
        <v>4</v>
      </c>
      <c r="H21" s="180">
        <f t="shared" si="1"/>
        <v>4</v>
      </c>
      <c r="I21" s="180"/>
      <c r="J21" s="28">
        <v>17</v>
      </c>
      <c r="K21" s="17"/>
    </row>
    <row r="22" spans="1:11">
      <c r="A22" s="253" t="s">
        <v>238</v>
      </c>
      <c r="B22">
        <v>1</v>
      </c>
      <c r="C22">
        <v>21</v>
      </c>
      <c r="D22" s="180">
        <f t="shared" si="0"/>
        <v>22</v>
      </c>
      <c r="E22" s="180"/>
      <c r="F22" s="32">
        <v>0</v>
      </c>
      <c r="G22" s="180">
        <v>29</v>
      </c>
      <c r="H22" s="180">
        <f t="shared" si="1"/>
        <v>29</v>
      </c>
      <c r="I22" s="180"/>
      <c r="J22" s="28">
        <v>51</v>
      </c>
      <c r="K22" s="17"/>
    </row>
    <row r="23" spans="1:11">
      <c r="A23" s="253" t="s">
        <v>239</v>
      </c>
      <c r="B23">
        <v>3</v>
      </c>
      <c r="C23">
        <v>25</v>
      </c>
      <c r="D23" s="180">
        <f t="shared" si="0"/>
        <v>28</v>
      </c>
      <c r="E23" s="180"/>
      <c r="F23" s="32">
        <v>0</v>
      </c>
      <c r="G23" s="180">
        <v>28</v>
      </c>
      <c r="H23" s="180">
        <f t="shared" si="1"/>
        <v>28</v>
      </c>
      <c r="I23" s="180"/>
      <c r="J23" s="28">
        <v>56</v>
      </c>
      <c r="K23" s="17"/>
    </row>
    <row r="24" spans="1:11">
      <c r="A24" s="253" t="s">
        <v>240</v>
      </c>
      <c r="B24">
        <v>1</v>
      </c>
      <c r="C24">
        <v>1</v>
      </c>
      <c r="D24" s="180">
        <f t="shared" si="0"/>
        <v>2</v>
      </c>
      <c r="E24" s="180"/>
      <c r="F24" s="32">
        <v>0</v>
      </c>
      <c r="G24" s="180">
        <v>0</v>
      </c>
      <c r="H24" s="180">
        <f t="shared" si="1"/>
        <v>0</v>
      </c>
      <c r="I24" s="180"/>
      <c r="J24" s="28">
        <v>2</v>
      </c>
      <c r="K24" s="52"/>
    </row>
    <row r="25" spans="1:11">
      <c r="A25" s="253" t="s">
        <v>241</v>
      </c>
      <c r="B25">
        <v>1</v>
      </c>
      <c r="C25">
        <v>35</v>
      </c>
      <c r="D25" s="126">
        <f t="shared" si="0"/>
        <v>36</v>
      </c>
      <c r="E25" s="126"/>
      <c r="F25" s="126">
        <v>0</v>
      </c>
      <c r="G25" s="126">
        <v>7</v>
      </c>
      <c r="H25" s="126">
        <f t="shared" si="1"/>
        <v>7</v>
      </c>
      <c r="I25" s="126"/>
      <c r="J25" s="293">
        <v>43</v>
      </c>
      <c r="K25" s="53"/>
    </row>
    <row r="26" spans="1:11">
      <c r="A26" s="253" t="s">
        <v>243</v>
      </c>
      <c r="B26">
        <v>0</v>
      </c>
      <c r="C26">
        <v>24</v>
      </c>
      <c r="D26" s="1">
        <f t="shared" si="0"/>
        <v>24</v>
      </c>
      <c r="E26" s="1"/>
      <c r="F26" s="32">
        <v>0</v>
      </c>
      <c r="G26" s="1">
        <v>12</v>
      </c>
      <c r="H26" s="1">
        <f t="shared" si="1"/>
        <v>12</v>
      </c>
      <c r="I26" s="1"/>
      <c r="J26" s="1">
        <v>36</v>
      </c>
    </row>
    <row r="27" spans="1:11" ht="20.25" customHeight="1">
      <c r="A27" s="290" t="s">
        <v>5</v>
      </c>
      <c r="B27" s="262">
        <f>SUM(B4:B26)</f>
        <v>104</v>
      </c>
      <c r="C27" s="262">
        <f t="shared" ref="C27:J27" si="2">SUM(C4:C26)</f>
        <v>495</v>
      </c>
      <c r="D27" s="262">
        <f t="shared" si="2"/>
        <v>599</v>
      </c>
      <c r="E27" s="262"/>
      <c r="F27" s="262">
        <f t="shared" si="2"/>
        <v>4</v>
      </c>
      <c r="G27" s="262">
        <f t="shared" si="2"/>
        <v>161</v>
      </c>
      <c r="H27" s="262">
        <f t="shared" si="2"/>
        <v>165</v>
      </c>
      <c r="I27" s="262"/>
      <c r="J27" s="262">
        <f t="shared" si="2"/>
        <v>764</v>
      </c>
    </row>
  </sheetData>
  <sortState ref="A4:J24">
    <sortCondition ref="A4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activeCell="J18" sqref="J18"/>
    </sheetView>
  </sheetViews>
  <sheetFormatPr defaultRowHeight="14.4"/>
  <cols>
    <col min="1" max="1" width="26.109375" customWidth="1"/>
    <col min="2" max="2" width="24.33203125" customWidth="1"/>
    <col min="3" max="3" width="23.5546875" customWidth="1"/>
    <col min="4" max="4" width="3.88671875" customWidth="1"/>
    <col min="5" max="5" width="19.44140625" customWidth="1"/>
  </cols>
  <sheetData>
    <row r="1" spans="1:6">
      <c r="A1" s="136" t="s">
        <v>367</v>
      </c>
      <c r="B1" s="136"/>
      <c r="C1" s="136"/>
      <c r="D1" s="136"/>
      <c r="E1" s="136"/>
    </row>
    <row r="2" spans="1:6">
      <c r="A2" s="136" t="s">
        <v>141</v>
      </c>
      <c r="B2" s="136"/>
      <c r="C2" s="136"/>
      <c r="D2" s="136"/>
      <c r="E2" s="136"/>
    </row>
    <row r="3" spans="1:6">
      <c r="A3" s="136"/>
      <c r="B3" s="110"/>
      <c r="C3" s="110"/>
      <c r="D3" s="136"/>
      <c r="E3" s="110"/>
    </row>
    <row r="4" spans="1:6">
      <c r="A4" s="102"/>
      <c r="B4" s="387" t="s">
        <v>33</v>
      </c>
      <c r="C4" s="387"/>
      <c r="D4" s="102"/>
      <c r="E4" s="88" t="s">
        <v>34</v>
      </c>
    </row>
    <row r="5" spans="1:6" ht="40.200000000000003">
      <c r="A5" s="82" t="s">
        <v>28</v>
      </c>
      <c r="B5" s="183" t="s">
        <v>142</v>
      </c>
      <c r="C5" s="183" t="s">
        <v>143</v>
      </c>
      <c r="D5" s="81"/>
      <c r="E5" s="150" t="s">
        <v>266</v>
      </c>
    </row>
    <row r="6" spans="1:6">
      <c r="A6" s="253" t="s">
        <v>226</v>
      </c>
      <c r="B6" s="184">
        <v>65.217391304347828</v>
      </c>
      <c r="C6" s="184">
        <v>34.782608695652172</v>
      </c>
      <c r="D6" s="80"/>
      <c r="E6" s="28">
        <v>23</v>
      </c>
    </row>
    <row r="7" spans="1:6">
      <c r="A7" s="253" t="s">
        <v>228</v>
      </c>
      <c r="B7" s="184">
        <v>80</v>
      </c>
      <c r="C7" s="184">
        <v>20</v>
      </c>
      <c r="D7" s="80"/>
      <c r="E7" s="28">
        <v>5</v>
      </c>
    </row>
    <row r="8" spans="1:6">
      <c r="A8" s="253" t="s">
        <v>237</v>
      </c>
      <c r="B8" s="184">
        <v>86.538461538461547</v>
      </c>
      <c r="C8" s="184">
        <v>13.461538461538462</v>
      </c>
      <c r="D8" s="80"/>
      <c r="E8" s="28">
        <v>52</v>
      </c>
    </row>
    <row r="9" spans="1:6">
      <c r="A9" s="253" t="s">
        <v>227</v>
      </c>
      <c r="B9" s="184">
        <v>59.45945945945946</v>
      </c>
      <c r="C9" s="184">
        <v>40.54054054054054</v>
      </c>
      <c r="D9" s="80"/>
      <c r="E9" s="28">
        <v>37</v>
      </c>
    </row>
    <row r="10" spans="1:6">
      <c r="A10" s="253" t="s">
        <v>245</v>
      </c>
      <c r="B10" s="184">
        <v>75</v>
      </c>
      <c r="C10" s="184">
        <v>25</v>
      </c>
      <c r="D10" s="80"/>
      <c r="E10" s="28">
        <v>40</v>
      </c>
    </row>
    <row r="11" spans="1:6">
      <c r="A11" s="253" t="s">
        <v>246</v>
      </c>
      <c r="B11" s="184">
        <v>100</v>
      </c>
      <c r="C11" s="184">
        <v>0</v>
      </c>
      <c r="D11" s="95"/>
      <c r="E11" s="182">
        <v>31</v>
      </c>
    </row>
    <row r="12" spans="1:6">
      <c r="A12" s="253" t="s">
        <v>229</v>
      </c>
      <c r="B12" s="184">
        <v>100</v>
      </c>
      <c r="C12" s="184">
        <v>0</v>
      </c>
      <c r="D12" s="95"/>
      <c r="E12" s="182">
        <v>26</v>
      </c>
    </row>
    <row r="13" spans="1:6">
      <c r="A13" s="253" t="s">
        <v>230</v>
      </c>
      <c r="B13" s="184">
        <v>100</v>
      </c>
      <c r="C13" s="184">
        <v>0</v>
      </c>
      <c r="D13" s="95"/>
      <c r="E13" s="182">
        <v>42</v>
      </c>
    </row>
    <row r="14" spans="1:6">
      <c r="A14" s="253" t="s">
        <v>231</v>
      </c>
      <c r="B14" s="184">
        <v>100</v>
      </c>
      <c r="C14" s="184">
        <v>0</v>
      </c>
      <c r="D14" s="95"/>
      <c r="E14" s="182">
        <v>65</v>
      </c>
      <c r="F14" s="12"/>
    </row>
    <row r="15" spans="1:6">
      <c r="A15" s="253" t="s">
        <v>247</v>
      </c>
      <c r="B15" s="184">
        <v>58.82352941176471</v>
      </c>
      <c r="C15" s="184">
        <v>41.17647058823529</v>
      </c>
      <c r="D15" s="95"/>
      <c r="E15" s="182">
        <v>17</v>
      </c>
    </row>
    <row r="16" spans="1:6">
      <c r="A16" s="253" t="s">
        <v>232</v>
      </c>
      <c r="B16" s="184">
        <v>86.842105263157904</v>
      </c>
      <c r="C16" s="184">
        <v>13.157894736842104</v>
      </c>
      <c r="D16" s="95"/>
      <c r="E16" s="182">
        <v>76</v>
      </c>
    </row>
    <row r="17" spans="1:6">
      <c r="A17" s="253" t="s">
        <v>242</v>
      </c>
      <c r="B17" s="184">
        <v>100</v>
      </c>
      <c r="C17" s="184">
        <v>0</v>
      </c>
      <c r="D17" s="95"/>
      <c r="E17" s="182">
        <v>7</v>
      </c>
    </row>
    <row r="18" spans="1:6">
      <c r="A18" s="253" t="s">
        <v>233</v>
      </c>
      <c r="B18" s="184">
        <v>92.857142857142861</v>
      </c>
      <c r="C18" s="184">
        <v>7.1428571428571423</v>
      </c>
      <c r="D18" s="95"/>
      <c r="E18" s="182">
        <v>42</v>
      </c>
    </row>
    <row r="19" spans="1:6">
      <c r="A19" s="253" t="s">
        <v>234</v>
      </c>
      <c r="B19" s="184">
        <v>81.481481481481481</v>
      </c>
      <c r="C19" s="184">
        <v>18.518518518518519</v>
      </c>
      <c r="D19" s="95"/>
      <c r="E19" s="176">
        <v>27</v>
      </c>
    </row>
    <row r="20" spans="1:6">
      <c r="A20" s="253" t="s">
        <v>235</v>
      </c>
      <c r="B20" s="184">
        <v>59.090909090909093</v>
      </c>
      <c r="C20" s="184">
        <v>40.909090909090914</v>
      </c>
      <c r="D20" s="80"/>
      <c r="E20" s="28">
        <v>44</v>
      </c>
    </row>
    <row r="21" spans="1:6">
      <c r="A21" s="253" t="s">
        <v>236</v>
      </c>
      <c r="B21" s="184">
        <v>100</v>
      </c>
      <c r="C21" s="184">
        <v>0</v>
      </c>
      <c r="D21" s="80"/>
      <c r="E21" s="28">
        <v>17</v>
      </c>
    </row>
    <row r="22" spans="1:6">
      <c r="A22" s="253" t="s">
        <v>244</v>
      </c>
      <c r="B22" s="184">
        <v>87.5</v>
      </c>
      <c r="C22" s="184">
        <v>12.5</v>
      </c>
      <c r="D22" s="80"/>
      <c r="E22" s="28">
        <v>8</v>
      </c>
    </row>
    <row r="23" spans="1:6">
      <c r="A23" s="253" t="s">
        <v>225</v>
      </c>
      <c r="B23" s="184">
        <v>76.470588235294116</v>
      </c>
      <c r="C23" s="184">
        <v>23.52941176470588</v>
      </c>
      <c r="D23" s="80"/>
      <c r="E23" s="28">
        <v>17</v>
      </c>
    </row>
    <row r="24" spans="1:6">
      <c r="A24" s="253" t="s">
        <v>238</v>
      </c>
      <c r="B24" s="184">
        <v>43.137254901960787</v>
      </c>
      <c r="C24" s="184">
        <v>56.862745098039213</v>
      </c>
      <c r="D24" s="80"/>
      <c r="E24" s="28">
        <v>51</v>
      </c>
    </row>
    <row r="25" spans="1:6">
      <c r="A25" s="253" t="s">
        <v>239</v>
      </c>
      <c r="B25" s="184">
        <v>50</v>
      </c>
      <c r="C25" s="184">
        <v>50</v>
      </c>
      <c r="D25" s="80"/>
      <c r="E25" s="28">
        <v>56</v>
      </c>
    </row>
    <row r="26" spans="1:6">
      <c r="A26" s="253" t="s">
        <v>240</v>
      </c>
      <c r="B26" s="184">
        <v>100</v>
      </c>
      <c r="C26" s="184">
        <v>0</v>
      </c>
      <c r="D26" s="80"/>
      <c r="E26" s="28">
        <v>2</v>
      </c>
    </row>
    <row r="27" spans="1:6">
      <c r="A27" s="253" t="s">
        <v>241</v>
      </c>
      <c r="B27" s="294">
        <v>83.720930232558146</v>
      </c>
      <c r="C27" s="294">
        <v>16.279069767441861</v>
      </c>
      <c r="D27" s="295"/>
      <c r="E27" s="293">
        <v>43</v>
      </c>
    </row>
    <row r="28" spans="1:6">
      <c r="A28" s="253" t="s">
        <v>243</v>
      </c>
      <c r="B28" s="135">
        <v>66.666666666666657</v>
      </c>
      <c r="C28" s="135">
        <v>33.333333333333329</v>
      </c>
      <c r="D28" s="81"/>
      <c r="E28" s="1">
        <v>36</v>
      </c>
    </row>
    <row r="29" spans="1:6" ht="20.25" customHeight="1">
      <c r="A29" s="290" t="s">
        <v>5</v>
      </c>
      <c r="B29" s="296">
        <v>78.403141361256544</v>
      </c>
      <c r="C29" s="296">
        <v>21.596858638743456</v>
      </c>
      <c r="D29" s="96"/>
      <c r="E29" s="262">
        <f t="shared" ref="E29" si="0">SUM(E6:E28)</f>
        <v>764</v>
      </c>
      <c r="F29" s="45"/>
    </row>
    <row r="30" spans="1:6">
      <c r="A30" s="201"/>
      <c r="B30" s="202"/>
      <c r="C30" s="23"/>
    </row>
    <row r="31" spans="1:6">
      <c r="A31" s="20"/>
      <c r="B31" s="21"/>
      <c r="C31" s="22"/>
    </row>
    <row r="32" spans="1:6">
      <c r="A32" s="20"/>
      <c r="B32" s="21"/>
      <c r="C32" s="22"/>
    </row>
    <row r="33" spans="1:3">
      <c r="A33" s="20"/>
      <c r="B33" s="21"/>
      <c r="C33" s="22"/>
    </row>
  </sheetData>
  <sortState ref="A4:H24">
    <sortCondition ref="A4"/>
  </sortState>
  <mergeCells count="1">
    <mergeCell ref="B4:C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activeCell="O21" sqref="O21"/>
    </sheetView>
  </sheetViews>
  <sheetFormatPr defaultRowHeight="14.4"/>
  <cols>
    <col min="1" max="1" width="21" customWidth="1"/>
    <col min="2" max="2" width="12.5546875" customWidth="1"/>
    <col min="3" max="3" width="13.33203125" customWidth="1"/>
    <col min="4" max="4" width="14" customWidth="1"/>
    <col min="5" max="5" width="2.44140625" style="1" customWidth="1"/>
    <col min="6" max="6" width="12.6640625" customWidth="1"/>
    <col min="7" max="7" width="18.44140625" customWidth="1"/>
    <col min="8" max="8" width="2.33203125" style="1" customWidth="1"/>
    <col min="9" max="9" width="13.6640625" customWidth="1"/>
  </cols>
  <sheetData>
    <row r="1" spans="1:9" s="30" customFormat="1">
      <c r="A1" s="170" t="s">
        <v>368</v>
      </c>
      <c r="B1" s="170"/>
      <c r="C1" s="170"/>
      <c r="D1" s="170"/>
      <c r="E1" s="170"/>
      <c r="F1" s="170"/>
      <c r="G1" s="170"/>
      <c r="H1" s="170"/>
      <c r="I1" s="170"/>
    </row>
    <row r="2" spans="1:9" s="30" customFormat="1">
      <c r="A2" s="170" t="s">
        <v>153</v>
      </c>
      <c r="B2" s="170"/>
      <c r="C2" s="170"/>
      <c r="D2" s="170"/>
      <c r="E2" s="170"/>
      <c r="F2" s="170"/>
      <c r="G2" s="170"/>
      <c r="H2" s="170"/>
      <c r="I2" s="170"/>
    </row>
    <row r="3" spans="1:9" s="30" customFormat="1">
      <c r="A3" s="170" t="s">
        <v>333</v>
      </c>
      <c r="B3" s="170"/>
      <c r="C3" s="170"/>
      <c r="D3" s="170"/>
      <c r="E3" s="170"/>
      <c r="F3" s="170"/>
      <c r="G3" s="170"/>
      <c r="H3" s="170"/>
      <c r="I3" s="170"/>
    </row>
    <row r="4" spans="1:9" s="30" customFormat="1">
      <c r="A4" s="153"/>
      <c r="B4" s="153"/>
      <c r="C4" s="153"/>
      <c r="D4" s="153"/>
      <c r="E4" s="153"/>
      <c r="F4" s="153"/>
      <c r="G4" s="153"/>
      <c r="H4" s="153"/>
      <c r="I4" s="153"/>
    </row>
    <row r="5" spans="1:9" ht="15" customHeight="1">
      <c r="A5" s="369" t="s">
        <v>73</v>
      </c>
      <c r="B5" s="407" t="s">
        <v>74</v>
      </c>
      <c r="C5" s="407"/>
      <c r="D5" s="407"/>
      <c r="E5" s="171"/>
      <c r="F5" s="408" t="s">
        <v>151</v>
      </c>
      <c r="G5" s="408"/>
      <c r="H5" s="171"/>
      <c r="I5" s="172"/>
    </row>
    <row r="6" spans="1:9" ht="27">
      <c r="A6" s="370"/>
      <c r="B6" s="167" t="s">
        <v>75</v>
      </c>
      <c r="C6" s="167" t="s">
        <v>76</v>
      </c>
      <c r="D6" s="92" t="s">
        <v>116</v>
      </c>
      <c r="E6" s="164"/>
      <c r="F6" s="149" t="s">
        <v>34</v>
      </c>
      <c r="G6" s="151" t="s">
        <v>135</v>
      </c>
      <c r="H6" s="161"/>
      <c r="I6" s="151" t="s">
        <v>134</v>
      </c>
    </row>
    <row r="7" spans="1:9">
      <c r="A7" s="253" t="s">
        <v>226</v>
      </c>
      <c r="B7" s="49">
        <v>0</v>
      </c>
      <c r="C7" s="49">
        <v>0</v>
      </c>
      <c r="D7" s="75">
        <v>0</v>
      </c>
      <c r="E7" s="100"/>
      <c r="F7" s="89">
        <v>4</v>
      </c>
      <c r="G7" s="159">
        <v>17.391304347826086</v>
      </c>
      <c r="H7" s="107"/>
      <c r="I7" s="159">
        <f>+D7/F7*100</f>
        <v>0</v>
      </c>
    </row>
    <row r="8" spans="1:9">
      <c r="A8" s="253" t="s">
        <v>228</v>
      </c>
      <c r="B8" s="49">
        <v>0</v>
      </c>
      <c r="C8" s="50">
        <v>0</v>
      </c>
      <c r="D8" s="76">
        <v>0</v>
      </c>
      <c r="E8" s="100"/>
      <c r="F8" s="89">
        <v>0</v>
      </c>
      <c r="G8" s="159">
        <v>0</v>
      </c>
      <c r="H8" s="107"/>
      <c r="I8" s="159">
        <v>0</v>
      </c>
    </row>
    <row r="9" spans="1:9">
      <c r="A9" s="253" t="s">
        <v>237</v>
      </c>
      <c r="B9" s="49">
        <v>0</v>
      </c>
      <c r="C9" s="49">
        <v>0</v>
      </c>
      <c r="D9" s="75">
        <v>0</v>
      </c>
      <c r="E9" s="100"/>
      <c r="F9" s="89">
        <v>1</v>
      </c>
      <c r="G9" s="159">
        <v>1.9230769230769231</v>
      </c>
      <c r="H9" s="107"/>
      <c r="I9" s="159">
        <f t="shared" ref="I9:I29" si="0">+D9/F9*100</f>
        <v>0</v>
      </c>
    </row>
    <row r="10" spans="1:9">
      <c r="A10" s="253" t="s">
        <v>227</v>
      </c>
      <c r="B10" s="49">
        <v>1</v>
      </c>
      <c r="C10" s="49">
        <v>2</v>
      </c>
      <c r="D10" s="75">
        <v>3</v>
      </c>
      <c r="E10" s="100"/>
      <c r="F10" s="89">
        <v>11</v>
      </c>
      <c r="G10" s="159">
        <v>29.72972972972973</v>
      </c>
      <c r="H10" s="107"/>
      <c r="I10" s="159">
        <f t="shared" si="0"/>
        <v>27.27272727272727</v>
      </c>
    </row>
    <row r="11" spans="1:9">
      <c r="A11" s="253" t="s">
        <v>245</v>
      </c>
      <c r="B11" s="49">
        <v>3</v>
      </c>
      <c r="C11" s="49">
        <v>0</v>
      </c>
      <c r="D11" s="75">
        <v>3</v>
      </c>
      <c r="E11" s="100"/>
      <c r="F11" s="89">
        <v>3</v>
      </c>
      <c r="G11" s="159">
        <v>7.5</v>
      </c>
      <c r="H11" s="107"/>
      <c r="I11" s="159">
        <f t="shared" si="0"/>
        <v>100</v>
      </c>
    </row>
    <row r="12" spans="1:9">
      <c r="A12" s="253" t="s">
        <v>246</v>
      </c>
      <c r="B12" s="49">
        <v>0</v>
      </c>
      <c r="C12" s="49">
        <v>0</v>
      </c>
      <c r="D12" s="75">
        <v>0</v>
      </c>
      <c r="E12" s="100"/>
      <c r="F12" s="89">
        <v>7</v>
      </c>
      <c r="G12" s="159">
        <v>22.58064516129032</v>
      </c>
      <c r="H12" s="107"/>
      <c r="I12" s="159">
        <f t="shared" si="0"/>
        <v>0</v>
      </c>
    </row>
    <row r="13" spans="1:9">
      <c r="A13" s="253" t="s">
        <v>229</v>
      </c>
      <c r="B13" s="49">
        <v>0</v>
      </c>
      <c r="C13" s="49">
        <v>0</v>
      </c>
      <c r="D13" s="75">
        <v>0</v>
      </c>
      <c r="E13" s="100"/>
      <c r="F13" s="89">
        <v>9</v>
      </c>
      <c r="G13" s="159">
        <v>34.615384615384613</v>
      </c>
      <c r="H13" s="107"/>
      <c r="I13" s="159">
        <f t="shared" si="0"/>
        <v>0</v>
      </c>
    </row>
    <row r="14" spans="1:9">
      <c r="A14" s="253" t="s">
        <v>230</v>
      </c>
      <c r="B14" s="49">
        <v>0</v>
      </c>
      <c r="C14" s="49">
        <v>0</v>
      </c>
      <c r="D14" s="75">
        <v>0</v>
      </c>
      <c r="E14" s="100"/>
      <c r="F14" s="89">
        <v>15</v>
      </c>
      <c r="G14" s="159">
        <v>35.714285714285715</v>
      </c>
      <c r="H14" s="107"/>
      <c r="I14" s="159">
        <f t="shared" si="0"/>
        <v>0</v>
      </c>
    </row>
    <row r="15" spans="1:9">
      <c r="A15" s="253" t="s">
        <v>231</v>
      </c>
      <c r="B15" s="49">
        <v>0</v>
      </c>
      <c r="C15" s="49">
        <v>6</v>
      </c>
      <c r="D15" s="75">
        <v>6</v>
      </c>
      <c r="E15" s="100"/>
      <c r="F15" s="89">
        <v>46</v>
      </c>
      <c r="G15" s="159">
        <v>70.769230769230774</v>
      </c>
      <c r="H15" s="107"/>
      <c r="I15" s="159">
        <f t="shared" si="0"/>
        <v>13.043478260869565</v>
      </c>
    </row>
    <row r="16" spans="1:9">
      <c r="A16" s="253" t="s">
        <v>247</v>
      </c>
      <c r="B16" s="49">
        <v>2</v>
      </c>
      <c r="C16" s="49">
        <v>0</v>
      </c>
      <c r="D16" s="75">
        <v>2</v>
      </c>
      <c r="E16" s="100"/>
      <c r="F16" s="89">
        <v>8</v>
      </c>
      <c r="G16" s="159">
        <v>47.058823529411761</v>
      </c>
      <c r="H16" s="107"/>
      <c r="I16" s="159">
        <f t="shared" si="0"/>
        <v>25</v>
      </c>
    </row>
    <row r="17" spans="1:12">
      <c r="A17" s="253" t="s">
        <v>232</v>
      </c>
      <c r="B17" s="49">
        <v>1</v>
      </c>
      <c r="C17" s="49">
        <v>0</v>
      </c>
      <c r="D17" s="75">
        <v>1</v>
      </c>
      <c r="E17" s="100"/>
      <c r="F17" s="89">
        <v>29</v>
      </c>
      <c r="G17" s="159">
        <v>38.15789473684211</v>
      </c>
      <c r="H17" s="107"/>
      <c r="I17" s="159">
        <f t="shared" si="0"/>
        <v>3.4482758620689653</v>
      </c>
    </row>
    <row r="18" spans="1:12">
      <c r="A18" s="253" t="s">
        <v>242</v>
      </c>
      <c r="B18" s="49">
        <v>0</v>
      </c>
      <c r="C18" s="49">
        <v>0</v>
      </c>
      <c r="D18" s="75">
        <v>0</v>
      </c>
      <c r="E18" s="100"/>
      <c r="F18" s="89">
        <v>4</v>
      </c>
      <c r="G18" s="159">
        <v>57.142857142857139</v>
      </c>
      <c r="H18" s="107"/>
      <c r="I18" s="159">
        <f t="shared" si="0"/>
        <v>0</v>
      </c>
    </row>
    <row r="19" spans="1:12">
      <c r="A19" s="253" t="s">
        <v>233</v>
      </c>
      <c r="B19" s="49">
        <v>0</v>
      </c>
      <c r="C19" s="49">
        <v>0</v>
      </c>
      <c r="D19" s="75">
        <v>0</v>
      </c>
      <c r="E19" s="100"/>
      <c r="F19" s="89">
        <v>8</v>
      </c>
      <c r="G19" s="159">
        <v>19.047619047619047</v>
      </c>
      <c r="H19" s="107"/>
      <c r="I19" s="159">
        <f t="shared" si="0"/>
        <v>0</v>
      </c>
    </row>
    <row r="20" spans="1:12">
      <c r="A20" s="253" t="s">
        <v>234</v>
      </c>
      <c r="B20" s="49">
        <v>0</v>
      </c>
      <c r="C20" s="49">
        <v>0</v>
      </c>
      <c r="D20" s="75">
        <v>0</v>
      </c>
      <c r="E20" s="100"/>
      <c r="F20" s="89">
        <v>6</v>
      </c>
      <c r="G20" s="159">
        <v>22.222222222222221</v>
      </c>
      <c r="H20" s="107"/>
      <c r="I20" s="159">
        <f t="shared" si="0"/>
        <v>0</v>
      </c>
    </row>
    <row r="21" spans="1:12">
      <c r="A21" s="253" t="s">
        <v>235</v>
      </c>
      <c r="B21" s="304">
        <v>0</v>
      </c>
      <c r="C21" s="304">
        <v>15</v>
      </c>
      <c r="D21" s="305">
        <v>15</v>
      </c>
      <c r="E21" s="301"/>
      <c r="F21" s="306">
        <v>21</v>
      </c>
      <c r="G21" s="193">
        <v>47.727272727272727</v>
      </c>
      <c r="H21" s="302"/>
      <c r="I21" s="193">
        <f t="shared" si="0"/>
        <v>71.428571428571431</v>
      </c>
      <c r="L21" s="303"/>
    </row>
    <row r="22" spans="1:12">
      <c r="A22" s="253" t="s">
        <v>236</v>
      </c>
      <c r="B22" s="49">
        <v>0</v>
      </c>
      <c r="C22" s="49">
        <v>0</v>
      </c>
      <c r="D22" s="75">
        <v>0</v>
      </c>
      <c r="E22" s="100"/>
      <c r="F22" s="89">
        <v>5</v>
      </c>
      <c r="G22" s="159">
        <v>29.411764705882355</v>
      </c>
      <c r="H22" s="107"/>
      <c r="I22" s="159">
        <f t="shared" si="0"/>
        <v>0</v>
      </c>
    </row>
    <row r="23" spans="1:12">
      <c r="A23" s="253" t="s">
        <v>244</v>
      </c>
      <c r="B23" s="49">
        <v>0</v>
      </c>
      <c r="C23" s="49">
        <v>0</v>
      </c>
      <c r="D23" s="75">
        <v>0</v>
      </c>
      <c r="E23" s="100"/>
      <c r="F23" s="89">
        <v>2</v>
      </c>
      <c r="G23" s="159">
        <v>25</v>
      </c>
      <c r="H23" s="107"/>
      <c r="I23" s="159">
        <f t="shared" si="0"/>
        <v>0</v>
      </c>
    </row>
    <row r="24" spans="1:12">
      <c r="A24" s="253" t="s">
        <v>225</v>
      </c>
      <c r="B24" s="49">
        <v>0</v>
      </c>
      <c r="C24" s="49">
        <v>0</v>
      </c>
      <c r="D24" s="75">
        <v>0</v>
      </c>
      <c r="E24" s="100"/>
      <c r="F24" s="89">
        <v>4</v>
      </c>
      <c r="G24" s="159">
        <v>23.52941176470588</v>
      </c>
      <c r="H24" s="107"/>
      <c r="I24" s="159">
        <f t="shared" si="0"/>
        <v>0</v>
      </c>
    </row>
    <row r="25" spans="1:12">
      <c r="A25" s="253" t="s">
        <v>238</v>
      </c>
      <c r="B25" s="49">
        <v>0</v>
      </c>
      <c r="C25" s="49">
        <v>6</v>
      </c>
      <c r="D25" s="75">
        <v>6</v>
      </c>
      <c r="E25" s="100"/>
      <c r="F25" s="89">
        <v>9</v>
      </c>
      <c r="G25" s="159">
        <v>17.647058823529413</v>
      </c>
      <c r="H25" s="107"/>
      <c r="I25" s="159">
        <f t="shared" si="0"/>
        <v>66.666666666666657</v>
      </c>
    </row>
    <row r="26" spans="1:12">
      <c r="A26" s="253" t="s">
        <v>239</v>
      </c>
      <c r="B26" s="49">
        <v>1</v>
      </c>
      <c r="C26" s="49">
        <v>3</v>
      </c>
      <c r="D26" s="76">
        <v>4</v>
      </c>
      <c r="E26" s="100"/>
      <c r="F26" s="89">
        <v>15</v>
      </c>
      <c r="G26" s="159">
        <v>26.785714285714285</v>
      </c>
      <c r="H26" s="107"/>
      <c r="I26" s="159">
        <f t="shared" si="0"/>
        <v>26.666666666666668</v>
      </c>
    </row>
    <row r="27" spans="1:12">
      <c r="A27" s="253" t="s">
        <v>240</v>
      </c>
      <c r="B27" s="299"/>
      <c r="C27" s="299"/>
      <c r="D27" s="300"/>
      <c r="E27" s="301"/>
      <c r="F27" s="190">
        <v>0</v>
      </c>
      <c r="G27" s="302">
        <v>0</v>
      </c>
      <c r="H27" s="302"/>
      <c r="I27" s="302">
        <v>0</v>
      </c>
    </row>
    <row r="28" spans="1:12">
      <c r="A28" s="253" t="s">
        <v>241</v>
      </c>
      <c r="B28" s="76">
        <v>10</v>
      </c>
      <c r="C28" s="76">
        <v>0</v>
      </c>
      <c r="D28" s="76">
        <v>10</v>
      </c>
      <c r="E28" s="76"/>
      <c r="F28" s="90">
        <v>10</v>
      </c>
      <c r="G28" s="107">
        <v>23.255813953488371</v>
      </c>
      <c r="H28" s="162"/>
      <c r="I28" s="107">
        <f t="shared" si="0"/>
        <v>100</v>
      </c>
    </row>
    <row r="29" spans="1:12">
      <c r="A29" s="253" t="s">
        <v>243</v>
      </c>
      <c r="B29" s="174">
        <v>0</v>
      </c>
      <c r="C29" s="174">
        <v>0</v>
      </c>
      <c r="D29" s="174">
        <v>0</v>
      </c>
      <c r="E29" s="174"/>
      <c r="F29" s="76">
        <v>1</v>
      </c>
      <c r="G29" s="107">
        <v>2.7777777777777777</v>
      </c>
      <c r="H29" s="76"/>
      <c r="I29" s="298">
        <f t="shared" si="0"/>
        <v>0</v>
      </c>
      <c r="L29" s="26"/>
    </row>
    <row r="30" spans="1:12" ht="20.25" customHeight="1">
      <c r="A30" s="262" t="s">
        <v>5</v>
      </c>
      <c r="B30" s="262">
        <f>SUM(B7:B29)</f>
        <v>18</v>
      </c>
      <c r="C30" s="262">
        <f>SUM(C7:C29)</f>
        <v>32</v>
      </c>
      <c r="D30" s="262">
        <f>SUM(D7:D29)</f>
        <v>50</v>
      </c>
      <c r="E30" s="262"/>
      <c r="F30" s="262">
        <f>SUM(F7:F29)</f>
        <v>218</v>
      </c>
      <c r="G30" s="284">
        <v>29</v>
      </c>
      <c r="H30" s="262"/>
      <c r="I30" s="284">
        <f>+D30/F30*100</f>
        <v>22.935779816513762</v>
      </c>
      <c r="J30" s="262"/>
    </row>
  </sheetData>
  <mergeCells count="3">
    <mergeCell ref="A5:A6"/>
    <mergeCell ref="B5:D5"/>
    <mergeCell ref="F5:G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4" sqref="M14"/>
    </sheetView>
  </sheetViews>
  <sheetFormatPr defaultRowHeight="14.4"/>
  <cols>
    <col min="1" max="1" width="21" customWidth="1"/>
    <col min="2" max="2" width="12.5546875" customWidth="1"/>
    <col min="3" max="3" width="13.33203125" customWidth="1"/>
    <col min="4" max="4" width="14" customWidth="1"/>
    <col min="5" max="5" width="2.44140625" style="1" customWidth="1"/>
    <col min="6" max="6" width="12.6640625" customWidth="1"/>
    <col min="7" max="7" width="18.44140625" customWidth="1"/>
    <col min="8" max="8" width="2.33203125" style="1" customWidth="1"/>
    <col min="9" max="9" width="13.6640625" customWidth="1"/>
  </cols>
  <sheetData>
    <row r="1" spans="1:9" s="30" customFormat="1">
      <c r="A1" s="170" t="s">
        <v>369</v>
      </c>
      <c r="B1" s="170"/>
      <c r="C1" s="170"/>
      <c r="D1" s="170"/>
      <c r="E1" s="170"/>
      <c r="F1" s="170"/>
      <c r="G1" s="170"/>
      <c r="H1" s="170"/>
      <c r="I1" s="170"/>
    </row>
    <row r="2" spans="1:9" s="30" customFormat="1">
      <c r="A2" s="170" t="s">
        <v>153</v>
      </c>
      <c r="B2" s="170"/>
      <c r="C2" s="170"/>
      <c r="D2" s="170"/>
      <c r="E2" s="170"/>
      <c r="F2" s="170"/>
      <c r="G2" s="170"/>
      <c r="H2" s="170"/>
      <c r="I2" s="170"/>
    </row>
    <row r="3" spans="1:9" s="30" customFormat="1">
      <c r="A3" s="170" t="s">
        <v>333</v>
      </c>
      <c r="B3" s="170"/>
      <c r="C3" s="170"/>
      <c r="D3" s="170"/>
      <c r="E3" s="170"/>
      <c r="F3" s="170"/>
      <c r="G3" s="170"/>
      <c r="H3" s="170"/>
      <c r="I3" s="170"/>
    </row>
    <row r="4" spans="1:9" s="30" customFormat="1">
      <c r="A4" s="153"/>
      <c r="B4" s="153"/>
      <c r="C4" s="153"/>
      <c r="D4" s="153"/>
      <c r="E4" s="153"/>
      <c r="F4" s="153"/>
      <c r="G4" s="153"/>
      <c r="H4" s="153"/>
      <c r="I4" s="153"/>
    </row>
    <row r="5" spans="1:9" ht="15" customHeight="1">
      <c r="A5" s="369" t="s">
        <v>73</v>
      </c>
      <c r="B5" s="407" t="s">
        <v>74</v>
      </c>
      <c r="C5" s="407"/>
      <c r="D5" s="407"/>
      <c r="E5" s="171"/>
      <c r="F5" s="408" t="s">
        <v>151</v>
      </c>
      <c r="G5" s="408"/>
      <c r="H5" s="171"/>
      <c r="I5" s="172"/>
    </row>
    <row r="6" spans="1:9" ht="27">
      <c r="A6" s="370"/>
      <c r="B6" s="167" t="s">
        <v>75</v>
      </c>
      <c r="C6" s="167" t="s">
        <v>76</v>
      </c>
      <c r="D6" s="92" t="s">
        <v>116</v>
      </c>
      <c r="E6" s="164"/>
      <c r="F6" s="341" t="s">
        <v>34</v>
      </c>
      <c r="G6" s="342" t="s">
        <v>135</v>
      </c>
      <c r="H6" s="343"/>
      <c r="I6" s="342" t="s">
        <v>134</v>
      </c>
    </row>
    <row r="7" spans="1:9">
      <c r="A7" s="253" t="s">
        <v>235</v>
      </c>
      <c r="B7" s="304">
        <v>0</v>
      </c>
      <c r="C7" s="304">
        <v>15</v>
      </c>
      <c r="D7" s="305">
        <v>15</v>
      </c>
      <c r="E7" s="301"/>
      <c r="F7" s="306">
        <v>21</v>
      </c>
      <c r="G7" s="193">
        <v>47.727272727272727</v>
      </c>
      <c r="H7" s="302"/>
      <c r="I7" s="193">
        <f t="shared" ref="I7:I27" si="0">+D7/F7*100</f>
        <v>71.428571428571431</v>
      </c>
    </row>
    <row r="8" spans="1:9">
      <c r="A8" s="253" t="s">
        <v>241</v>
      </c>
      <c r="B8" s="300">
        <v>10</v>
      </c>
      <c r="C8" s="300">
        <v>0</v>
      </c>
      <c r="D8" s="300">
        <v>10</v>
      </c>
      <c r="E8" s="300"/>
      <c r="F8" s="190">
        <v>10</v>
      </c>
      <c r="G8" s="107">
        <v>23.255813953488371</v>
      </c>
      <c r="H8" s="162"/>
      <c r="I8" s="107">
        <f t="shared" si="0"/>
        <v>100</v>
      </c>
    </row>
    <row r="9" spans="1:9">
      <c r="A9" s="253" t="s">
        <v>231</v>
      </c>
      <c r="B9" s="304">
        <v>0</v>
      </c>
      <c r="C9" s="304">
        <v>6</v>
      </c>
      <c r="D9" s="305">
        <v>6</v>
      </c>
      <c r="E9" s="301"/>
      <c r="F9" s="306">
        <v>46</v>
      </c>
      <c r="G9" s="159">
        <v>70.769230769230774</v>
      </c>
      <c r="H9" s="107"/>
      <c r="I9" s="159">
        <f t="shared" si="0"/>
        <v>13.043478260869565</v>
      </c>
    </row>
    <row r="10" spans="1:9">
      <c r="A10" s="253" t="s">
        <v>238</v>
      </c>
      <c r="B10" s="304">
        <v>0</v>
      </c>
      <c r="C10" s="304">
        <v>6</v>
      </c>
      <c r="D10" s="305">
        <v>6</v>
      </c>
      <c r="E10" s="301"/>
      <c r="F10" s="306">
        <v>9</v>
      </c>
      <c r="G10" s="159">
        <v>17.647058823529413</v>
      </c>
      <c r="H10" s="107"/>
      <c r="I10" s="159">
        <f t="shared" si="0"/>
        <v>66.666666666666657</v>
      </c>
    </row>
    <row r="11" spans="1:9">
      <c r="A11" s="253" t="s">
        <v>239</v>
      </c>
      <c r="B11" s="304">
        <v>1</v>
      </c>
      <c r="C11" s="304">
        <v>3</v>
      </c>
      <c r="D11" s="300">
        <v>4</v>
      </c>
      <c r="E11" s="301"/>
      <c r="F11" s="306">
        <v>15</v>
      </c>
      <c r="G11" s="159">
        <v>26.785714285714285</v>
      </c>
      <c r="H11" s="107"/>
      <c r="I11" s="159">
        <f t="shared" si="0"/>
        <v>26.666666666666668</v>
      </c>
    </row>
    <row r="12" spans="1:9">
      <c r="A12" s="253" t="s">
        <v>227</v>
      </c>
      <c r="B12" s="304">
        <v>1</v>
      </c>
      <c r="C12" s="304">
        <v>2</v>
      </c>
      <c r="D12" s="305">
        <v>3</v>
      </c>
      <c r="E12" s="301"/>
      <c r="F12" s="306">
        <v>11</v>
      </c>
      <c r="G12" s="159">
        <v>29.72972972972973</v>
      </c>
      <c r="H12" s="107"/>
      <c r="I12" s="159">
        <f t="shared" si="0"/>
        <v>27.27272727272727</v>
      </c>
    </row>
    <row r="13" spans="1:9">
      <c r="A13" s="253" t="s">
        <v>245</v>
      </c>
      <c r="B13" s="304">
        <v>3</v>
      </c>
      <c r="C13" s="304">
        <v>0</v>
      </c>
      <c r="D13" s="305">
        <v>3</v>
      </c>
      <c r="E13" s="301"/>
      <c r="F13" s="306">
        <v>3</v>
      </c>
      <c r="G13" s="159">
        <v>7.5</v>
      </c>
      <c r="H13" s="107"/>
      <c r="I13" s="159">
        <f t="shared" si="0"/>
        <v>100</v>
      </c>
    </row>
    <row r="14" spans="1:9">
      <c r="A14" s="253" t="s">
        <v>247</v>
      </c>
      <c r="B14" s="304">
        <v>2</v>
      </c>
      <c r="C14" s="304">
        <v>0</v>
      </c>
      <c r="D14" s="305">
        <v>2</v>
      </c>
      <c r="E14" s="301"/>
      <c r="F14" s="306">
        <v>8</v>
      </c>
      <c r="G14" s="159">
        <v>47.058823529411761</v>
      </c>
      <c r="H14" s="107"/>
      <c r="I14" s="159">
        <f t="shared" si="0"/>
        <v>25</v>
      </c>
    </row>
    <row r="15" spans="1:9">
      <c r="A15" s="253" t="s">
        <v>232</v>
      </c>
      <c r="B15" s="304">
        <v>1</v>
      </c>
      <c r="C15" s="304">
        <v>0</v>
      </c>
      <c r="D15" s="305">
        <v>1</v>
      </c>
      <c r="E15" s="301"/>
      <c r="F15" s="306">
        <v>29</v>
      </c>
      <c r="G15" s="159">
        <v>38.15789473684211</v>
      </c>
      <c r="H15" s="107"/>
      <c r="I15" s="159">
        <f t="shared" si="0"/>
        <v>3.4482758620689653</v>
      </c>
    </row>
    <row r="16" spans="1:9">
      <c r="A16" s="253" t="s">
        <v>230</v>
      </c>
      <c r="B16" s="304">
        <v>0</v>
      </c>
      <c r="C16" s="304">
        <v>0</v>
      </c>
      <c r="D16" s="305">
        <v>0</v>
      </c>
      <c r="E16" s="301"/>
      <c r="F16" s="306">
        <v>15</v>
      </c>
      <c r="G16" s="159">
        <v>35.714285714285715</v>
      </c>
      <c r="H16" s="107"/>
      <c r="I16" s="159">
        <f t="shared" si="0"/>
        <v>0</v>
      </c>
    </row>
    <row r="17" spans="1:10">
      <c r="A17" s="253" t="s">
        <v>229</v>
      </c>
      <c r="B17" s="304">
        <v>0</v>
      </c>
      <c r="C17" s="304">
        <v>0</v>
      </c>
      <c r="D17" s="305">
        <v>0</v>
      </c>
      <c r="E17" s="301"/>
      <c r="F17" s="306">
        <v>9</v>
      </c>
      <c r="G17" s="159">
        <v>34.615384615384613</v>
      </c>
      <c r="H17" s="107"/>
      <c r="I17" s="159">
        <f t="shared" si="0"/>
        <v>0</v>
      </c>
    </row>
    <row r="18" spans="1:10">
      <c r="A18" s="253" t="s">
        <v>233</v>
      </c>
      <c r="B18" s="304">
        <v>0</v>
      </c>
      <c r="C18" s="304">
        <v>0</v>
      </c>
      <c r="D18" s="305">
        <v>0</v>
      </c>
      <c r="E18" s="301"/>
      <c r="F18" s="306">
        <v>8</v>
      </c>
      <c r="G18" s="159">
        <v>19.047619047619047</v>
      </c>
      <c r="H18" s="107"/>
      <c r="I18" s="159">
        <f t="shared" si="0"/>
        <v>0</v>
      </c>
    </row>
    <row r="19" spans="1:10">
      <c r="A19" s="253" t="s">
        <v>246</v>
      </c>
      <c r="B19" s="304">
        <v>0</v>
      </c>
      <c r="C19" s="304">
        <v>0</v>
      </c>
      <c r="D19" s="305">
        <v>0</v>
      </c>
      <c r="E19" s="301"/>
      <c r="F19" s="306">
        <v>7</v>
      </c>
      <c r="G19" s="159">
        <v>22.58064516129032</v>
      </c>
      <c r="H19" s="107"/>
      <c r="I19" s="159">
        <f t="shared" si="0"/>
        <v>0</v>
      </c>
    </row>
    <row r="20" spans="1:10">
      <c r="A20" s="253" t="s">
        <v>234</v>
      </c>
      <c r="B20" s="304">
        <v>0</v>
      </c>
      <c r="C20" s="304">
        <v>0</v>
      </c>
      <c r="D20" s="305">
        <v>0</v>
      </c>
      <c r="E20" s="301"/>
      <c r="F20" s="306">
        <v>6</v>
      </c>
      <c r="G20" s="159">
        <v>22.222222222222221</v>
      </c>
      <c r="H20" s="107"/>
      <c r="I20" s="159">
        <f t="shared" si="0"/>
        <v>0</v>
      </c>
    </row>
    <row r="21" spans="1:10">
      <c r="A21" s="253" t="s">
        <v>236</v>
      </c>
      <c r="B21" s="304">
        <v>0</v>
      </c>
      <c r="C21" s="304">
        <v>0</v>
      </c>
      <c r="D21" s="305">
        <v>0</v>
      </c>
      <c r="E21" s="301"/>
      <c r="F21" s="306">
        <v>5</v>
      </c>
      <c r="G21" s="159">
        <v>29.411764705882355</v>
      </c>
      <c r="H21" s="107"/>
      <c r="I21" s="159">
        <f t="shared" si="0"/>
        <v>0</v>
      </c>
    </row>
    <row r="22" spans="1:10">
      <c r="A22" s="253" t="s">
        <v>226</v>
      </c>
      <c r="B22" s="304">
        <v>0</v>
      </c>
      <c r="C22" s="304">
        <v>0</v>
      </c>
      <c r="D22" s="305">
        <v>0</v>
      </c>
      <c r="E22" s="301"/>
      <c r="F22" s="306">
        <v>4</v>
      </c>
      <c r="G22" s="159">
        <v>17.391304347826086</v>
      </c>
      <c r="H22" s="107"/>
      <c r="I22" s="159">
        <f t="shared" si="0"/>
        <v>0</v>
      </c>
    </row>
    <row r="23" spans="1:10">
      <c r="A23" s="253" t="s">
        <v>242</v>
      </c>
      <c r="B23" s="304">
        <v>0</v>
      </c>
      <c r="C23" s="304">
        <v>0</v>
      </c>
      <c r="D23" s="305">
        <v>0</v>
      </c>
      <c r="E23" s="301"/>
      <c r="F23" s="306">
        <v>4</v>
      </c>
      <c r="G23" s="159">
        <v>57.142857142857139</v>
      </c>
      <c r="H23" s="107"/>
      <c r="I23" s="159">
        <f t="shared" si="0"/>
        <v>0</v>
      </c>
    </row>
    <row r="24" spans="1:10">
      <c r="A24" s="253" t="s">
        <v>225</v>
      </c>
      <c r="B24" s="304">
        <v>0</v>
      </c>
      <c r="C24" s="304">
        <v>0</v>
      </c>
      <c r="D24" s="305">
        <v>0</v>
      </c>
      <c r="E24" s="301"/>
      <c r="F24" s="306">
        <v>4</v>
      </c>
      <c r="G24" s="159">
        <v>23.52941176470588</v>
      </c>
      <c r="H24" s="107"/>
      <c r="I24" s="159">
        <f t="shared" si="0"/>
        <v>0</v>
      </c>
    </row>
    <row r="25" spans="1:10">
      <c r="A25" s="253" t="s">
        <v>244</v>
      </c>
      <c r="B25" s="304">
        <v>0</v>
      </c>
      <c r="C25" s="304">
        <v>0</v>
      </c>
      <c r="D25" s="305">
        <v>0</v>
      </c>
      <c r="E25" s="301"/>
      <c r="F25" s="306">
        <v>2</v>
      </c>
      <c r="G25" s="159">
        <v>25</v>
      </c>
      <c r="H25" s="107"/>
      <c r="I25" s="159">
        <f t="shared" si="0"/>
        <v>0</v>
      </c>
    </row>
    <row r="26" spans="1:10">
      <c r="A26" s="253" t="s">
        <v>237</v>
      </c>
      <c r="B26" s="304">
        <v>0</v>
      </c>
      <c r="C26" s="304">
        <v>0</v>
      </c>
      <c r="D26" s="305">
        <v>0</v>
      </c>
      <c r="E26" s="301"/>
      <c r="F26" s="306">
        <v>1</v>
      </c>
      <c r="G26" s="159">
        <v>1.9230769230769231</v>
      </c>
      <c r="H26" s="107"/>
      <c r="I26" s="159">
        <f t="shared" si="0"/>
        <v>0</v>
      </c>
    </row>
    <row r="27" spans="1:10">
      <c r="A27" s="253" t="s">
        <v>243</v>
      </c>
      <c r="B27" s="358">
        <v>0</v>
      </c>
      <c r="C27" s="358">
        <v>0</v>
      </c>
      <c r="D27" s="358">
        <v>0</v>
      </c>
      <c r="E27" s="358"/>
      <c r="F27" s="300">
        <v>1</v>
      </c>
      <c r="G27" s="107">
        <v>2.7777777777777777</v>
      </c>
      <c r="H27" s="76"/>
      <c r="I27" s="298">
        <f t="shared" si="0"/>
        <v>0</v>
      </c>
    </row>
    <row r="28" spans="1:10">
      <c r="A28" s="253" t="s">
        <v>228</v>
      </c>
      <c r="B28" s="304">
        <v>0</v>
      </c>
      <c r="C28" s="299">
        <v>0</v>
      </c>
      <c r="D28" s="300">
        <v>0</v>
      </c>
      <c r="E28" s="301"/>
      <c r="F28" s="306">
        <v>0</v>
      </c>
      <c r="G28" s="159">
        <v>0</v>
      </c>
      <c r="H28" s="107"/>
      <c r="I28" s="159">
        <v>0</v>
      </c>
    </row>
    <row r="29" spans="1:10">
      <c r="A29" s="253" t="s">
        <v>240</v>
      </c>
      <c r="B29" s="299"/>
      <c r="C29" s="299"/>
      <c r="D29" s="300"/>
      <c r="E29" s="301"/>
      <c r="F29" s="190">
        <v>0</v>
      </c>
      <c r="G29" s="302">
        <v>0</v>
      </c>
      <c r="H29" s="302"/>
      <c r="I29" s="302">
        <v>0</v>
      </c>
    </row>
    <row r="30" spans="1:10" ht="20.25" customHeight="1">
      <c r="A30" s="359" t="s">
        <v>5</v>
      </c>
      <c r="B30" s="359">
        <f>SUM(B7:B29)</f>
        <v>18</v>
      </c>
      <c r="C30" s="359">
        <f>SUM(C7:C29)</f>
        <v>32</v>
      </c>
      <c r="D30" s="359">
        <f>SUM(D7:D29)</f>
        <v>50</v>
      </c>
      <c r="E30" s="359"/>
      <c r="F30" s="359">
        <f>SUM(F7:F29)</f>
        <v>218</v>
      </c>
      <c r="G30" s="284">
        <v>29</v>
      </c>
      <c r="H30" s="262"/>
      <c r="I30" s="284">
        <f>+D30/F30*100</f>
        <v>22.935779816513762</v>
      </c>
      <c r="J30" s="262"/>
    </row>
    <row r="31" spans="1:10">
      <c r="A31" s="45"/>
      <c r="B31" s="45"/>
      <c r="C31" s="45"/>
      <c r="D31" s="45"/>
      <c r="E31" s="360"/>
      <c r="F31" s="45"/>
    </row>
  </sheetData>
  <mergeCells count="3">
    <mergeCell ref="A5:A6"/>
    <mergeCell ref="B5:D5"/>
    <mergeCell ref="F5:G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A4" sqref="A4"/>
    </sheetView>
  </sheetViews>
  <sheetFormatPr defaultRowHeight="14.4"/>
  <cols>
    <col min="1" max="1" width="50" customWidth="1"/>
    <col min="2" max="2" width="21.5546875" customWidth="1"/>
  </cols>
  <sheetData>
    <row r="1" spans="1:4">
      <c r="A1" s="106" t="s">
        <v>370</v>
      </c>
      <c r="B1" s="80"/>
      <c r="C1" s="13"/>
      <c r="D1" s="13"/>
    </row>
    <row r="2" spans="1:4">
      <c r="A2" s="84"/>
      <c r="B2" s="80"/>
      <c r="C2" s="13"/>
      <c r="D2" s="13"/>
    </row>
    <row r="3" spans="1:4" ht="15" customHeight="1">
      <c r="A3" s="79"/>
      <c r="B3" s="92" t="s">
        <v>59</v>
      </c>
      <c r="C3" s="13"/>
      <c r="D3" s="13"/>
    </row>
    <row r="4" spans="1:4">
      <c r="A4" s="81" t="s">
        <v>157</v>
      </c>
      <c r="B4" s="90">
        <v>341</v>
      </c>
      <c r="C4" s="13"/>
      <c r="D4" s="13"/>
    </row>
    <row r="5" spans="1:4">
      <c r="A5" s="81" t="s">
        <v>158</v>
      </c>
      <c r="B5" s="90">
        <v>149</v>
      </c>
      <c r="C5" s="13"/>
      <c r="D5" s="13"/>
    </row>
    <row r="6" spans="1:4">
      <c r="A6" s="81" t="s">
        <v>77</v>
      </c>
      <c r="B6" s="90">
        <v>103</v>
      </c>
      <c r="C6" s="13"/>
      <c r="D6" s="13"/>
    </row>
    <row r="7" spans="1:4">
      <c r="A7" s="82" t="s">
        <v>159</v>
      </c>
      <c r="B7" s="207">
        <v>764</v>
      </c>
      <c r="C7" s="13"/>
      <c r="D7" s="13"/>
    </row>
    <row r="8" spans="1:4">
      <c r="A8" s="13"/>
      <c r="B8" s="13"/>
      <c r="C8" s="13"/>
      <c r="D8" s="13"/>
    </row>
    <row r="9" spans="1:4">
      <c r="A9" s="13"/>
      <c r="B9" s="13"/>
      <c r="C9" s="13"/>
      <c r="D9" s="1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J16" sqref="J16"/>
    </sheetView>
  </sheetViews>
  <sheetFormatPr defaultRowHeight="14.4"/>
  <cols>
    <col min="1" max="1" width="15.88671875" customWidth="1"/>
    <col min="2" max="2" width="14.5546875" customWidth="1"/>
    <col min="4" max="4" width="12.88671875" customWidth="1"/>
    <col min="6" max="6" width="13.109375" customWidth="1"/>
  </cols>
  <sheetData>
    <row r="1" spans="1:7">
      <c r="A1" s="106" t="s">
        <v>371</v>
      </c>
      <c r="B1" s="80"/>
      <c r="C1" s="13"/>
      <c r="D1" s="13"/>
      <c r="E1" s="13"/>
    </row>
    <row r="2" spans="1:7">
      <c r="A2" s="106" t="s">
        <v>267</v>
      </c>
      <c r="B2" s="80"/>
      <c r="C2" s="13"/>
      <c r="D2" s="13"/>
      <c r="E2" s="13"/>
    </row>
    <row r="3" spans="1:7">
      <c r="A3" s="84"/>
      <c r="B3" s="80"/>
      <c r="C3" s="13"/>
      <c r="D3" s="13"/>
      <c r="E3" s="13"/>
    </row>
    <row r="4" spans="1:7" ht="25.5" customHeight="1">
      <c r="A4" s="369" t="s">
        <v>46</v>
      </c>
      <c r="B4" s="372" t="s">
        <v>160</v>
      </c>
      <c r="C4" s="372"/>
      <c r="D4" s="372" t="s">
        <v>268</v>
      </c>
      <c r="E4" s="372"/>
      <c r="F4" s="409" t="s">
        <v>382</v>
      </c>
      <c r="G4" s="409"/>
    </row>
    <row r="5" spans="1:7">
      <c r="A5" s="370"/>
      <c r="B5" s="205" t="s">
        <v>161</v>
      </c>
      <c r="C5" s="206" t="s">
        <v>10</v>
      </c>
      <c r="D5" s="205" t="s">
        <v>161</v>
      </c>
      <c r="E5" s="206" t="s">
        <v>10</v>
      </c>
      <c r="F5" s="205" t="s">
        <v>161</v>
      </c>
      <c r="G5" s="206" t="s">
        <v>10</v>
      </c>
    </row>
    <row r="6" spans="1:7">
      <c r="A6" s="133" t="s">
        <v>52</v>
      </c>
      <c r="B6" s="80">
        <v>36</v>
      </c>
      <c r="C6" s="135">
        <v>10.557184750733137</v>
      </c>
      <c r="D6" s="89">
        <v>13</v>
      </c>
      <c r="E6" s="119">
        <v>8.724832214765101</v>
      </c>
      <c r="F6" s="89">
        <v>27</v>
      </c>
      <c r="G6" s="111">
        <v>17.532467532467532</v>
      </c>
    </row>
    <row r="7" spans="1:7">
      <c r="A7" s="134" t="s">
        <v>53</v>
      </c>
      <c r="B7" s="80">
        <v>60</v>
      </c>
      <c r="C7" s="135">
        <v>17.595307917888565</v>
      </c>
      <c r="D7" s="89">
        <v>26</v>
      </c>
      <c r="E7" s="119">
        <v>17.449664429530202</v>
      </c>
      <c r="F7" s="89">
        <v>94</v>
      </c>
      <c r="G7" s="111">
        <v>61.038961038961034</v>
      </c>
    </row>
    <row r="8" spans="1:7">
      <c r="A8" s="134" t="s">
        <v>54</v>
      </c>
      <c r="B8" s="80">
        <v>129</v>
      </c>
      <c r="C8" s="135">
        <v>37.829912023460409</v>
      </c>
      <c r="D8" s="89">
        <v>41</v>
      </c>
      <c r="E8" s="119">
        <v>27.516778523489933</v>
      </c>
      <c r="F8" s="89">
        <v>237</v>
      </c>
      <c r="G8" s="111">
        <v>153.89610389610388</v>
      </c>
    </row>
    <row r="9" spans="1:7">
      <c r="A9" s="134" t="s">
        <v>55</v>
      </c>
      <c r="B9" s="80">
        <v>76</v>
      </c>
      <c r="C9" s="135">
        <v>22.287390029325511</v>
      </c>
      <c r="D9" s="89">
        <v>27</v>
      </c>
      <c r="E9" s="119">
        <v>18.120805369127517</v>
      </c>
      <c r="F9" s="89">
        <v>252</v>
      </c>
      <c r="G9" s="111">
        <v>163.63636363636365</v>
      </c>
    </row>
    <row r="10" spans="1:7">
      <c r="A10" s="134" t="s">
        <v>56</v>
      </c>
      <c r="B10" s="80">
        <v>40</v>
      </c>
      <c r="C10" s="135">
        <v>11.730205278592376</v>
      </c>
      <c r="D10" s="89">
        <v>42</v>
      </c>
      <c r="E10" s="119">
        <v>28.187919463087248</v>
      </c>
      <c r="F10" s="89">
        <v>154</v>
      </c>
      <c r="G10" s="111">
        <v>100</v>
      </c>
    </row>
    <row r="11" spans="1:7">
      <c r="A11" s="110" t="s">
        <v>5</v>
      </c>
      <c r="B11" s="83">
        <v>341</v>
      </c>
      <c r="C11" s="139">
        <v>100</v>
      </c>
      <c r="D11" s="91">
        <v>149</v>
      </c>
      <c r="E11" s="165">
        <v>100</v>
      </c>
      <c r="F11" s="91">
        <v>764</v>
      </c>
      <c r="G11" s="165">
        <v>496.10389610389609</v>
      </c>
    </row>
    <row r="12" spans="1:7">
      <c r="A12" s="13"/>
      <c r="B12" s="13"/>
      <c r="C12" s="13"/>
      <c r="D12" s="13"/>
      <c r="E12" s="13"/>
    </row>
  </sheetData>
  <mergeCells count="4">
    <mergeCell ref="A4:A5"/>
    <mergeCell ref="B4:C4"/>
    <mergeCell ref="D4:E4"/>
    <mergeCell ref="F4:G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A5" sqref="A5:A6"/>
    </sheetView>
  </sheetViews>
  <sheetFormatPr defaultRowHeight="14.4"/>
  <cols>
    <col min="1" max="1" width="20.5546875" customWidth="1"/>
    <col min="2" max="2" width="7.6640625" customWidth="1"/>
    <col min="3" max="3" width="8.6640625" customWidth="1"/>
    <col min="4" max="4" width="7.44140625" customWidth="1"/>
    <col min="5" max="5" width="10.44140625" customWidth="1"/>
    <col min="6" max="6" width="10.6640625" customWidth="1"/>
    <col min="7" max="7" width="2.5546875" customWidth="1"/>
    <col min="8" max="8" width="6.5546875" customWidth="1"/>
    <col min="9" max="9" width="9" customWidth="1"/>
    <col min="10" max="10" width="6.88671875" customWidth="1"/>
    <col min="11" max="11" width="8.33203125" customWidth="1"/>
    <col min="12" max="12" width="1.88671875" customWidth="1"/>
    <col min="13" max="13" width="5.88671875" customWidth="1"/>
    <col min="14" max="14" width="8.33203125" customWidth="1"/>
    <col min="15" max="15" width="7.6640625" customWidth="1"/>
    <col min="16" max="16" width="6.5546875" customWidth="1"/>
  </cols>
  <sheetData>
    <row r="1" spans="1:16">
      <c r="A1" s="138" t="s">
        <v>372</v>
      </c>
      <c r="F1" s="1"/>
      <c r="G1" s="1"/>
      <c r="L1" s="1"/>
    </row>
    <row r="2" spans="1:16">
      <c r="A2" s="138" t="s">
        <v>269</v>
      </c>
      <c r="F2" s="1"/>
      <c r="G2" s="1"/>
      <c r="L2" s="1"/>
    </row>
    <row r="3" spans="1:16">
      <c r="A3" s="81"/>
      <c r="F3" s="1"/>
      <c r="G3" s="1"/>
      <c r="L3" s="1"/>
    </row>
    <row r="4" spans="1:16">
      <c r="A4" s="364"/>
      <c r="B4" s="387" t="s">
        <v>162</v>
      </c>
      <c r="C4" s="387"/>
      <c r="D4" s="387"/>
      <c r="E4" s="387"/>
      <c r="F4" s="364"/>
      <c r="G4" s="364"/>
      <c r="H4" s="387" t="s">
        <v>268</v>
      </c>
      <c r="I4" s="387"/>
      <c r="J4" s="387"/>
      <c r="K4" s="387"/>
      <c r="L4" s="102"/>
      <c r="M4" s="387" t="s">
        <v>270</v>
      </c>
      <c r="N4" s="387"/>
      <c r="O4" s="387"/>
      <c r="P4" s="387"/>
    </row>
    <row r="5" spans="1:16">
      <c r="A5" s="390" t="s">
        <v>58</v>
      </c>
      <c r="B5" s="387" t="s">
        <v>59</v>
      </c>
      <c r="C5" s="387"/>
      <c r="D5" s="387"/>
      <c r="E5" s="388" t="s">
        <v>272</v>
      </c>
      <c r="F5" s="388" t="s">
        <v>271</v>
      </c>
      <c r="G5" s="351"/>
      <c r="H5" s="409" t="s">
        <v>59</v>
      </c>
      <c r="I5" s="409"/>
      <c r="J5" s="409"/>
      <c r="K5" s="410" t="s">
        <v>57</v>
      </c>
      <c r="L5" s="365"/>
      <c r="M5" s="387" t="s">
        <v>59</v>
      </c>
      <c r="N5" s="387"/>
      <c r="O5" s="387"/>
      <c r="P5" s="410" t="s">
        <v>57</v>
      </c>
    </row>
    <row r="6" spans="1:16" ht="39.75" customHeight="1">
      <c r="A6" s="391"/>
      <c r="B6" s="216" t="s">
        <v>49</v>
      </c>
      <c r="C6" s="216" t="s">
        <v>50</v>
      </c>
      <c r="D6" s="216" t="s">
        <v>5</v>
      </c>
      <c r="E6" s="389"/>
      <c r="F6" s="389"/>
      <c r="G6" s="351"/>
      <c r="H6" s="216" t="s">
        <v>49</v>
      </c>
      <c r="I6" s="216" t="s">
        <v>50</v>
      </c>
      <c r="J6" s="216" t="s">
        <v>5</v>
      </c>
      <c r="K6" s="389"/>
      <c r="L6" s="365"/>
      <c r="M6" s="216" t="s">
        <v>49</v>
      </c>
      <c r="N6" s="216" t="s">
        <v>50</v>
      </c>
      <c r="O6" s="216" t="s">
        <v>5</v>
      </c>
      <c r="P6" s="389"/>
    </row>
    <row r="7" spans="1:16">
      <c r="A7" s="17" t="s">
        <v>16</v>
      </c>
      <c r="B7" s="141">
        <v>6</v>
      </c>
      <c r="C7" s="95">
        <v>25</v>
      </c>
      <c r="D7" s="95">
        <v>31</v>
      </c>
      <c r="E7" s="142">
        <v>80.645161290322577</v>
      </c>
      <c r="F7" s="307">
        <v>17.6056338028169</v>
      </c>
      <c r="G7" s="307"/>
      <c r="H7" s="13">
        <v>1</v>
      </c>
      <c r="I7" s="17">
        <v>14</v>
      </c>
      <c r="J7" s="17">
        <v>15</v>
      </c>
      <c r="K7" s="220">
        <f>+I7/J7*100</f>
        <v>93.333333333333329</v>
      </c>
      <c r="L7" s="12"/>
      <c r="M7" s="19">
        <v>19</v>
      </c>
      <c r="N7" s="19">
        <v>46</v>
      </c>
      <c r="O7" s="89">
        <v>65</v>
      </c>
      <c r="P7" s="159">
        <f t="shared" ref="P7:P20" si="0">+N7/O7*100</f>
        <v>70.769230769230774</v>
      </c>
    </row>
    <row r="8" spans="1:16">
      <c r="A8" s="17" t="s">
        <v>25</v>
      </c>
      <c r="B8" s="141">
        <v>16</v>
      </c>
      <c r="C8" s="95">
        <v>18</v>
      </c>
      <c r="D8" s="95">
        <v>34</v>
      </c>
      <c r="E8" s="142">
        <v>52.941176470588239</v>
      </c>
      <c r="F8" s="307">
        <v>12.676056338028168</v>
      </c>
      <c r="G8" s="307"/>
      <c r="H8" s="13">
        <v>3</v>
      </c>
      <c r="I8" s="17">
        <v>19</v>
      </c>
      <c r="J8" s="17">
        <v>22</v>
      </c>
      <c r="K8" s="220">
        <f t="shared" ref="K8:K20" si="1">+I8/J8*100</f>
        <v>86.36363636363636</v>
      </c>
      <c r="L8" s="12"/>
      <c r="M8" s="19">
        <v>23</v>
      </c>
      <c r="N8" s="19">
        <v>21</v>
      </c>
      <c r="O8" s="89">
        <v>44</v>
      </c>
      <c r="P8" s="159">
        <f t="shared" si="0"/>
        <v>47.727272727272727</v>
      </c>
    </row>
    <row r="9" spans="1:16">
      <c r="A9" s="17" t="s">
        <v>17</v>
      </c>
      <c r="B9" s="141">
        <v>11</v>
      </c>
      <c r="C9" s="95">
        <v>16</v>
      </c>
      <c r="D9" s="95">
        <v>27</v>
      </c>
      <c r="E9" s="142">
        <v>59.259259259259252</v>
      </c>
      <c r="F9" s="307">
        <v>11.267605633802818</v>
      </c>
      <c r="G9" s="307"/>
      <c r="H9" s="13">
        <v>8</v>
      </c>
      <c r="I9" s="17">
        <v>5</v>
      </c>
      <c r="J9" s="17">
        <v>13</v>
      </c>
      <c r="K9" s="220">
        <f t="shared" si="1"/>
        <v>38.461538461538467</v>
      </c>
      <c r="L9" s="12"/>
      <c r="M9" s="19">
        <v>12</v>
      </c>
      <c r="N9" s="19">
        <v>5</v>
      </c>
      <c r="O9" s="89">
        <v>17</v>
      </c>
      <c r="P9" s="159">
        <f t="shared" si="0"/>
        <v>29.411764705882355</v>
      </c>
    </row>
    <row r="10" spans="1:16">
      <c r="A10" s="17" t="s">
        <v>15</v>
      </c>
      <c r="B10" s="141">
        <v>21</v>
      </c>
      <c r="C10" s="95">
        <v>12</v>
      </c>
      <c r="D10" s="95">
        <v>33</v>
      </c>
      <c r="E10" s="142">
        <v>36.363636363636367</v>
      </c>
      <c r="F10" s="307">
        <v>8.4507042253521121</v>
      </c>
      <c r="G10" s="307"/>
      <c r="H10" s="13">
        <v>7</v>
      </c>
      <c r="I10" s="17">
        <v>2</v>
      </c>
      <c r="J10" s="17">
        <v>9</v>
      </c>
      <c r="K10" s="220">
        <f t="shared" si="1"/>
        <v>22.222222222222221</v>
      </c>
      <c r="L10" s="12"/>
      <c r="M10" s="19">
        <v>42</v>
      </c>
      <c r="N10" s="19">
        <v>9</v>
      </c>
      <c r="O10" s="89">
        <v>51</v>
      </c>
      <c r="P10" s="159">
        <f t="shared" si="0"/>
        <v>17.647058823529413</v>
      </c>
    </row>
    <row r="11" spans="1:16">
      <c r="A11" s="17" t="s">
        <v>117</v>
      </c>
      <c r="B11" s="141">
        <v>8</v>
      </c>
      <c r="C11" s="95">
        <v>8</v>
      </c>
      <c r="D11" s="95">
        <v>16</v>
      </c>
      <c r="E11" s="142">
        <v>50</v>
      </c>
      <c r="F11" s="307">
        <v>5.6338028169014089</v>
      </c>
      <c r="G11" s="307"/>
      <c r="H11" s="36">
        <v>2</v>
      </c>
      <c r="I11" s="36">
        <v>4</v>
      </c>
      <c r="J11" s="36">
        <v>6</v>
      </c>
      <c r="K11" s="220">
        <f t="shared" si="1"/>
        <v>66.666666666666657</v>
      </c>
      <c r="L11" s="12"/>
      <c r="M11" s="19">
        <v>37</v>
      </c>
      <c r="N11" s="19">
        <v>3</v>
      </c>
      <c r="O11" s="89">
        <v>40</v>
      </c>
      <c r="P11" s="159">
        <f t="shared" si="0"/>
        <v>7.5</v>
      </c>
    </row>
    <row r="12" spans="1:16">
      <c r="A12" s="17" t="s">
        <v>22</v>
      </c>
      <c r="B12" s="141">
        <v>10</v>
      </c>
      <c r="C12" s="95">
        <v>8</v>
      </c>
      <c r="D12" s="95">
        <v>18</v>
      </c>
      <c r="E12" s="142">
        <v>44.444444444444443</v>
      </c>
      <c r="F12" s="307">
        <v>5.6338028169014089</v>
      </c>
      <c r="G12" s="307"/>
      <c r="H12" s="13">
        <v>0</v>
      </c>
      <c r="I12" s="17">
        <v>1</v>
      </c>
      <c r="J12" s="17">
        <v>1</v>
      </c>
      <c r="K12" s="220">
        <f t="shared" si="1"/>
        <v>100</v>
      </c>
      <c r="L12" s="12"/>
      <c r="M12" s="19">
        <v>6</v>
      </c>
      <c r="N12" s="19">
        <v>2</v>
      </c>
      <c r="O12" s="89">
        <v>8</v>
      </c>
      <c r="P12" s="159">
        <f t="shared" si="0"/>
        <v>25</v>
      </c>
    </row>
    <row r="13" spans="1:16">
      <c r="A13" s="17" t="s">
        <v>14</v>
      </c>
      <c r="B13" s="141">
        <v>4</v>
      </c>
      <c r="C13" s="95">
        <v>7</v>
      </c>
      <c r="D13" s="95">
        <v>11</v>
      </c>
      <c r="E13" s="142">
        <v>63.636363636363633</v>
      </c>
      <c r="F13" s="307">
        <v>4.929577464788732</v>
      </c>
      <c r="G13" s="307"/>
      <c r="H13" s="13">
        <v>1</v>
      </c>
      <c r="I13" s="17">
        <v>2</v>
      </c>
      <c r="J13" s="17">
        <v>3</v>
      </c>
      <c r="K13" s="220">
        <f t="shared" si="1"/>
        <v>66.666666666666657</v>
      </c>
      <c r="L13" s="12"/>
      <c r="M13" s="19">
        <v>26</v>
      </c>
      <c r="N13" s="19">
        <v>11</v>
      </c>
      <c r="O13" s="89">
        <v>37</v>
      </c>
      <c r="P13" s="159">
        <f t="shared" si="0"/>
        <v>29.72972972972973</v>
      </c>
    </row>
    <row r="14" spans="1:16">
      <c r="A14" s="17" t="s">
        <v>20</v>
      </c>
      <c r="B14" s="141">
        <v>9</v>
      </c>
      <c r="C14" s="95">
        <v>7</v>
      </c>
      <c r="D14" s="95">
        <v>16</v>
      </c>
      <c r="E14" s="142">
        <v>43.75</v>
      </c>
      <c r="F14" s="307">
        <v>4.929577464788732</v>
      </c>
      <c r="G14" s="307"/>
      <c r="H14" s="13">
        <v>1</v>
      </c>
      <c r="I14" s="17">
        <v>0</v>
      </c>
      <c r="J14" s="17">
        <v>1</v>
      </c>
      <c r="K14" s="220">
        <f t="shared" si="1"/>
        <v>0</v>
      </c>
      <c r="L14" s="12"/>
      <c r="M14" s="19">
        <v>21</v>
      </c>
      <c r="N14" s="19">
        <v>6</v>
      </c>
      <c r="O14" s="89">
        <v>27</v>
      </c>
      <c r="P14" s="159">
        <f t="shared" si="0"/>
        <v>22.222222222222221</v>
      </c>
    </row>
    <row r="15" spans="1:16">
      <c r="A15" s="17" t="s">
        <v>19</v>
      </c>
      <c r="B15" s="141">
        <v>13</v>
      </c>
      <c r="C15" s="95">
        <v>7</v>
      </c>
      <c r="D15" s="95">
        <v>20</v>
      </c>
      <c r="E15" s="142">
        <v>35</v>
      </c>
      <c r="F15" s="307">
        <v>4.929577464788732</v>
      </c>
      <c r="G15" s="307"/>
      <c r="H15" s="13">
        <v>15</v>
      </c>
      <c r="I15" s="17">
        <v>6</v>
      </c>
      <c r="J15" s="17">
        <v>21</v>
      </c>
      <c r="K15" s="220">
        <f t="shared" si="1"/>
        <v>28.571428571428569</v>
      </c>
      <c r="L15" s="12"/>
      <c r="M15" s="19">
        <v>41</v>
      </c>
      <c r="N15" s="19">
        <v>15</v>
      </c>
      <c r="O15" s="89">
        <v>56</v>
      </c>
      <c r="P15" s="159">
        <f t="shared" si="0"/>
        <v>26.785714285714285</v>
      </c>
    </row>
    <row r="16" spans="1:16">
      <c r="A16" s="17" t="s">
        <v>35</v>
      </c>
      <c r="B16" s="141">
        <v>24</v>
      </c>
      <c r="C16" s="95">
        <v>6</v>
      </c>
      <c r="D16" s="95">
        <v>30</v>
      </c>
      <c r="E16" s="142">
        <v>20</v>
      </c>
      <c r="F16" s="307">
        <v>4.225352112676056</v>
      </c>
      <c r="G16" s="307"/>
      <c r="H16" s="13">
        <v>6</v>
      </c>
      <c r="I16" s="17">
        <v>2</v>
      </c>
      <c r="J16" s="17">
        <v>8</v>
      </c>
      <c r="K16" s="220">
        <f t="shared" si="1"/>
        <v>25</v>
      </c>
      <c r="L16" s="12"/>
      <c r="M16" s="19">
        <v>34</v>
      </c>
      <c r="N16" s="19">
        <v>8</v>
      </c>
      <c r="O16" s="89">
        <v>42</v>
      </c>
      <c r="P16" s="159">
        <f t="shared" si="0"/>
        <v>19.047619047619047</v>
      </c>
    </row>
    <row r="17" spans="1:16">
      <c r="A17" s="17" t="s">
        <v>172</v>
      </c>
      <c r="B17" s="141">
        <v>4</v>
      </c>
      <c r="C17" s="95">
        <v>5</v>
      </c>
      <c r="D17" s="95">
        <v>9</v>
      </c>
      <c r="E17" s="142">
        <v>55.555555555555557</v>
      </c>
      <c r="F17" s="307">
        <v>3.5211267605633805</v>
      </c>
      <c r="G17" s="307"/>
      <c r="H17" s="13">
        <v>2</v>
      </c>
      <c r="I17" s="17">
        <v>1</v>
      </c>
      <c r="J17" s="17">
        <v>3</v>
      </c>
      <c r="K17" s="220">
        <f t="shared" si="1"/>
        <v>33.333333333333329</v>
      </c>
      <c r="L17" s="12"/>
      <c r="M17" s="19">
        <v>9</v>
      </c>
      <c r="N17" s="19">
        <v>8</v>
      </c>
      <c r="O17" s="89">
        <v>17</v>
      </c>
      <c r="P17" s="159">
        <f t="shared" si="0"/>
        <v>47.058823529411761</v>
      </c>
    </row>
    <row r="18" spans="1:16">
      <c r="A18" s="17" t="s">
        <v>23</v>
      </c>
      <c r="B18" s="141">
        <v>9</v>
      </c>
      <c r="C18" s="95">
        <v>5</v>
      </c>
      <c r="D18" s="95">
        <v>14</v>
      </c>
      <c r="E18" s="142">
        <v>35.714285714285715</v>
      </c>
      <c r="F18" s="307">
        <v>3.5211267605633805</v>
      </c>
      <c r="G18" s="307"/>
      <c r="H18" s="13">
        <v>8</v>
      </c>
      <c r="I18" s="17">
        <v>6</v>
      </c>
      <c r="J18" s="17">
        <v>14</v>
      </c>
      <c r="K18" s="220">
        <f t="shared" si="1"/>
        <v>42.857142857142854</v>
      </c>
      <c r="L18" s="12"/>
      <c r="M18" s="19">
        <v>47</v>
      </c>
      <c r="N18" s="19">
        <v>29</v>
      </c>
      <c r="O18" s="89">
        <v>76</v>
      </c>
      <c r="P18" s="159">
        <f t="shared" si="0"/>
        <v>38.15789473684211</v>
      </c>
    </row>
    <row r="19" spans="1:16">
      <c r="A19" s="249" t="s">
        <v>18</v>
      </c>
      <c r="B19" s="141">
        <v>2</v>
      </c>
      <c r="C19" s="95">
        <v>5</v>
      </c>
      <c r="D19" s="95">
        <v>7</v>
      </c>
      <c r="E19" s="142">
        <v>71.428571428571431</v>
      </c>
      <c r="F19" s="307">
        <v>3.5211267605633805</v>
      </c>
      <c r="G19" s="307"/>
      <c r="H19" s="17">
        <v>3</v>
      </c>
      <c r="I19" s="17">
        <v>2</v>
      </c>
      <c r="J19" s="17">
        <v>5</v>
      </c>
      <c r="K19" s="220">
        <f t="shared" si="1"/>
        <v>40</v>
      </c>
      <c r="L19" s="12"/>
      <c r="M19" s="283">
        <v>33</v>
      </c>
      <c r="N19" s="283">
        <v>10</v>
      </c>
      <c r="O19" s="89">
        <v>43</v>
      </c>
      <c r="P19" s="159">
        <f t="shared" si="0"/>
        <v>23.255813953488371</v>
      </c>
    </row>
    <row r="20" spans="1:16">
      <c r="A20" s="115" t="s">
        <v>45</v>
      </c>
      <c r="B20" s="146">
        <v>199</v>
      </c>
      <c r="C20" s="146">
        <v>142</v>
      </c>
      <c r="D20" s="146">
        <v>341</v>
      </c>
      <c r="E20" s="148">
        <v>41.642228739002931</v>
      </c>
      <c r="F20" s="271">
        <v>100</v>
      </c>
      <c r="G20" s="12"/>
      <c r="H20" s="297">
        <f>SUM(H7:H19)</f>
        <v>57</v>
      </c>
      <c r="I20" s="297">
        <f>SUM(I7:I19)</f>
        <v>64</v>
      </c>
      <c r="J20" s="297">
        <v>149</v>
      </c>
      <c r="K20" s="284">
        <f t="shared" si="1"/>
        <v>42.95302013422819</v>
      </c>
      <c r="L20" s="12"/>
      <c r="M20" s="222">
        <v>546</v>
      </c>
      <c r="N20" s="222">
        <v>218</v>
      </c>
      <c r="O20" s="91">
        <v>764</v>
      </c>
      <c r="P20" s="160">
        <f t="shared" si="0"/>
        <v>28.534031413612563</v>
      </c>
    </row>
    <row r="26" spans="1:16">
      <c r="C26" s="28"/>
    </row>
    <row r="27" spans="1:16">
      <c r="C27" s="28"/>
    </row>
    <row r="28" spans="1:16">
      <c r="C28" s="28"/>
    </row>
    <row r="29" spans="1:16">
      <c r="C29" s="28"/>
    </row>
    <row r="30" spans="1:16">
      <c r="C30" s="28"/>
    </row>
    <row r="31" spans="1:16">
      <c r="C31" s="28"/>
    </row>
    <row r="32" spans="1:16">
      <c r="C32" s="28"/>
    </row>
    <row r="33" spans="3:3">
      <c r="C33" s="28"/>
    </row>
    <row r="34" spans="3:3">
      <c r="C34" s="28"/>
    </row>
    <row r="35" spans="3:3">
      <c r="C35" s="28"/>
    </row>
    <row r="36" spans="3:3">
      <c r="C36" s="28"/>
    </row>
    <row r="37" spans="3:3">
      <c r="C37" s="28"/>
    </row>
    <row r="38" spans="3:3">
      <c r="C38" s="28"/>
    </row>
    <row r="39" spans="3:3">
      <c r="C39" s="28"/>
    </row>
    <row r="40" spans="3:3">
      <c r="C40" s="28"/>
    </row>
    <row r="41" spans="3:3">
      <c r="C41" s="28"/>
    </row>
    <row r="42" spans="3:3">
      <c r="C42" s="28"/>
    </row>
    <row r="43" spans="3:3">
      <c r="C43" s="28"/>
    </row>
    <row r="44" spans="3:3">
      <c r="C44" s="28"/>
    </row>
    <row r="45" spans="3:3">
      <c r="C45" s="28"/>
    </row>
    <row r="46" spans="3:3">
      <c r="C46" s="28"/>
    </row>
    <row r="47" spans="3:3">
      <c r="C47" s="126"/>
    </row>
    <row r="48" spans="3:3">
      <c r="C48" s="17"/>
    </row>
  </sheetData>
  <sortState ref="A16:I28">
    <sortCondition descending="1" ref="C16:C28"/>
  </sortState>
  <mergeCells count="11">
    <mergeCell ref="A5:A6"/>
    <mergeCell ref="B5:D5"/>
    <mergeCell ref="F5:F6"/>
    <mergeCell ref="E5:E6"/>
    <mergeCell ref="B4:E4"/>
    <mergeCell ref="H4:K4"/>
    <mergeCell ref="M4:P4"/>
    <mergeCell ref="K5:K6"/>
    <mergeCell ref="P5:P6"/>
    <mergeCell ref="H5:J5"/>
    <mergeCell ref="M5:O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B26" sqref="B26"/>
    </sheetView>
  </sheetViews>
  <sheetFormatPr defaultRowHeight="14.4"/>
  <cols>
    <col min="1" max="1" width="53.5546875" customWidth="1"/>
    <col min="2" max="2" width="12" style="9" customWidth="1"/>
    <col min="3" max="3" width="12.5546875" style="9" customWidth="1"/>
    <col min="4" max="4" width="11.44140625" style="9" customWidth="1"/>
  </cols>
  <sheetData>
    <row r="1" spans="1:13" ht="15.6">
      <c r="A1" s="104" t="s">
        <v>108</v>
      </c>
      <c r="B1" s="94"/>
      <c r="C1" s="94"/>
      <c r="D1" s="8"/>
    </row>
    <row r="2" spans="1:13" ht="15.6">
      <c r="A2" s="93"/>
      <c r="B2" s="60"/>
      <c r="C2" s="60"/>
      <c r="D2" s="8"/>
    </row>
    <row r="3" spans="1:13">
      <c r="A3" s="63" t="s">
        <v>6</v>
      </c>
      <c r="B3" s="64" t="s">
        <v>11</v>
      </c>
      <c r="C3" s="74" t="s">
        <v>10</v>
      </c>
      <c r="D3" s="8"/>
      <c r="L3" s="7"/>
      <c r="M3" s="7"/>
    </row>
    <row r="4" spans="1:13" ht="15.75" customHeight="1">
      <c r="A4" s="65" t="s">
        <v>3</v>
      </c>
      <c r="B4" s="66">
        <v>9</v>
      </c>
      <c r="C4" s="203">
        <v>39.1</v>
      </c>
      <c r="D4" s="8"/>
      <c r="L4" s="1"/>
      <c r="M4" s="2"/>
    </row>
    <row r="5" spans="1:13">
      <c r="A5" s="65" t="s">
        <v>0</v>
      </c>
      <c r="B5" s="66">
        <v>5</v>
      </c>
      <c r="C5" s="203">
        <v>21.7</v>
      </c>
      <c r="D5" s="8"/>
      <c r="L5" s="4"/>
      <c r="M5" s="2"/>
    </row>
    <row r="6" spans="1:13">
      <c r="A6" s="65" t="s">
        <v>1</v>
      </c>
      <c r="B6" s="66">
        <v>3</v>
      </c>
      <c r="C6" s="203">
        <v>13</v>
      </c>
      <c r="D6" s="8"/>
      <c r="L6" s="5"/>
      <c r="M6" s="2"/>
    </row>
    <row r="7" spans="1:13">
      <c r="A7" s="65" t="s">
        <v>2</v>
      </c>
      <c r="B7" s="66">
        <v>3</v>
      </c>
      <c r="C7" s="203">
        <v>13</v>
      </c>
      <c r="D7" s="8"/>
      <c r="L7" s="5"/>
      <c r="M7" s="2"/>
    </row>
    <row r="8" spans="1:13">
      <c r="A8" s="65" t="s">
        <v>174</v>
      </c>
      <c r="B8" s="66">
        <v>1</v>
      </c>
      <c r="C8" s="203">
        <v>4.3</v>
      </c>
      <c r="D8" s="8"/>
      <c r="L8" s="6"/>
      <c r="M8" s="2"/>
    </row>
    <row r="9" spans="1:13">
      <c r="A9" s="65" t="s">
        <v>175</v>
      </c>
      <c r="B9" s="232">
        <v>1</v>
      </c>
      <c r="C9" s="233">
        <v>4.3</v>
      </c>
      <c r="D9" s="8"/>
      <c r="L9" s="6"/>
      <c r="M9" s="2"/>
    </row>
    <row r="10" spans="1:13" ht="15" customHeight="1">
      <c r="A10" s="247" t="s">
        <v>176</v>
      </c>
      <c r="B10" s="232">
        <v>1</v>
      </c>
      <c r="C10" s="233">
        <v>4.4000000000000004</v>
      </c>
      <c r="D10" s="10"/>
      <c r="E10" s="3"/>
      <c r="F10" s="3"/>
    </row>
    <row r="11" spans="1:13">
      <c r="A11" s="61" t="s">
        <v>5</v>
      </c>
      <c r="B11" s="62">
        <v>23</v>
      </c>
      <c r="C11" s="204">
        <v>100</v>
      </c>
      <c r="D11" s="234"/>
    </row>
    <row r="12" spans="1:13">
      <c r="B12"/>
      <c r="C12"/>
    </row>
    <row r="13" spans="1:13">
      <c r="B13"/>
      <c r="C13"/>
    </row>
    <row r="14" spans="1:13">
      <c r="B14"/>
      <c r="C14" s="26"/>
    </row>
    <row r="15" spans="1:13">
      <c r="B15"/>
      <c r="C15" s="26"/>
    </row>
    <row r="16" spans="1:13">
      <c r="B16"/>
      <c r="C16" s="26"/>
    </row>
    <row r="17" spans="2:3">
      <c r="B17"/>
      <c r="C17" s="26"/>
    </row>
    <row r="18" spans="2:3">
      <c r="B18"/>
      <c r="C18" s="26"/>
    </row>
    <row r="19" spans="2:3">
      <c r="B19"/>
      <c r="C19" s="26"/>
    </row>
    <row r="20" spans="2:3">
      <c r="B20"/>
      <c r="C20" s="26"/>
    </row>
    <row r="21" spans="2:3">
      <c r="B21"/>
      <c r="C21"/>
    </row>
  </sheetData>
  <sortState ref="A14:C20">
    <sortCondition descending="1" ref="B14:B20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4.4"/>
  <sheetData>
    <row r="1" spans="1:4" ht="21">
      <c r="A1" s="121" t="s">
        <v>110</v>
      </c>
      <c r="B1" s="36"/>
      <c r="C1" s="36"/>
      <c r="D1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H11" sqref="H11"/>
    </sheetView>
  </sheetViews>
  <sheetFormatPr defaultRowHeight="14.4"/>
  <cols>
    <col min="1" max="1" width="26.88671875" customWidth="1"/>
    <col min="2" max="2" width="11.33203125" customWidth="1"/>
    <col min="3" max="3" width="12.44140625" customWidth="1"/>
    <col min="4" max="4" width="14.33203125" customWidth="1"/>
    <col min="5" max="5" width="15.5546875" customWidth="1"/>
  </cols>
  <sheetData>
    <row r="1" spans="1:12">
      <c r="A1" s="106" t="s">
        <v>144</v>
      </c>
      <c r="B1" s="80"/>
      <c r="C1" s="80"/>
      <c r="D1" s="80"/>
      <c r="E1" s="80"/>
    </row>
    <row r="2" spans="1:12">
      <c r="A2" s="106" t="s">
        <v>273</v>
      </c>
      <c r="B2" s="80"/>
      <c r="C2" s="80"/>
      <c r="D2" s="80"/>
      <c r="E2" s="80"/>
    </row>
    <row r="3" spans="1:12">
      <c r="A3" s="80"/>
      <c r="B3" s="80"/>
      <c r="C3" s="80"/>
      <c r="D3" s="80"/>
      <c r="E3" s="80"/>
    </row>
    <row r="4" spans="1:12" ht="28.5" customHeight="1">
      <c r="A4" s="187" t="s">
        <v>28</v>
      </c>
      <c r="B4" s="88" t="s">
        <v>83</v>
      </c>
      <c r="C4" s="88" t="s">
        <v>84</v>
      </c>
      <c r="D4" s="88" t="s">
        <v>93</v>
      </c>
      <c r="E4" s="188" t="s">
        <v>94</v>
      </c>
    </row>
    <row r="5" spans="1:12">
      <c r="A5" s="17" t="s">
        <v>129</v>
      </c>
      <c r="B5" s="17">
        <v>15</v>
      </c>
      <c r="C5" s="17">
        <v>3</v>
      </c>
      <c r="D5" s="118">
        <f>SUM(B5:C5)</f>
        <v>18</v>
      </c>
      <c r="E5" s="98">
        <f>+D5/913*100</f>
        <v>1.9715224534501645</v>
      </c>
      <c r="H5" s="14"/>
    </row>
    <row r="6" spans="1:12">
      <c r="A6" s="17" t="s">
        <v>119</v>
      </c>
      <c r="B6" s="17">
        <v>9</v>
      </c>
      <c r="C6" s="17">
        <v>0</v>
      </c>
      <c r="D6" s="118">
        <f t="shared" ref="D6:D28" si="0">SUM(B6:C6)</f>
        <v>9</v>
      </c>
      <c r="E6" s="98">
        <f t="shared" ref="E6:E28" si="1">+D6/913*100</f>
        <v>0.98576122672508226</v>
      </c>
      <c r="H6" s="16"/>
      <c r="I6" s="1"/>
      <c r="J6" s="1"/>
      <c r="K6" s="1"/>
      <c r="L6" s="1"/>
    </row>
    <row r="7" spans="1:12">
      <c r="A7" s="17" t="s">
        <v>24</v>
      </c>
      <c r="B7" s="17">
        <v>43</v>
      </c>
      <c r="C7" s="17">
        <v>0</v>
      </c>
      <c r="D7" s="118">
        <f t="shared" si="0"/>
        <v>43</v>
      </c>
      <c r="E7" s="98">
        <f t="shared" si="1"/>
        <v>4.7097480832420597</v>
      </c>
      <c r="H7" s="1"/>
      <c r="I7" s="1"/>
      <c r="J7" s="1"/>
      <c r="K7" s="1"/>
      <c r="L7" s="1"/>
    </row>
    <row r="8" spans="1:12">
      <c r="A8" s="17" t="s">
        <v>14</v>
      </c>
      <c r="B8" s="17">
        <v>56</v>
      </c>
      <c r="C8" s="17">
        <v>6</v>
      </c>
      <c r="D8" s="118">
        <f t="shared" si="0"/>
        <v>62</v>
      </c>
      <c r="E8" s="98">
        <f t="shared" si="1"/>
        <v>6.7907995618838992</v>
      </c>
      <c r="H8" s="17"/>
      <c r="I8" s="384"/>
      <c r="J8" s="384"/>
      <c r="K8" s="1"/>
      <c r="L8" s="1"/>
    </row>
    <row r="9" spans="1:12">
      <c r="A9" s="17" t="s">
        <v>117</v>
      </c>
      <c r="B9" s="17">
        <v>32</v>
      </c>
      <c r="C9" s="17">
        <v>3</v>
      </c>
      <c r="D9" s="118">
        <f t="shared" si="0"/>
        <v>35</v>
      </c>
      <c r="E9" s="98">
        <f t="shared" si="1"/>
        <v>3.8335158817086525</v>
      </c>
      <c r="H9" s="17"/>
      <c r="I9" s="283"/>
      <c r="J9" s="283"/>
      <c r="K9" s="1"/>
      <c r="L9" s="1"/>
    </row>
    <row r="10" spans="1:12">
      <c r="A10" s="17" t="s">
        <v>36</v>
      </c>
      <c r="B10" s="17">
        <v>34</v>
      </c>
      <c r="C10" s="17">
        <v>34</v>
      </c>
      <c r="D10" s="118">
        <f t="shared" si="0"/>
        <v>68</v>
      </c>
      <c r="E10" s="98">
        <f t="shared" si="1"/>
        <v>7.4479737130339538</v>
      </c>
      <c r="H10" s="1"/>
      <c r="I10" s="1"/>
      <c r="J10" s="1"/>
      <c r="K10" s="1"/>
      <c r="L10" s="1"/>
    </row>
    <row r="11" spans="1:12">
      <c r="A11" s="17" t="s">
        <v>170</v>
      </c>
      <c r="B11" s="17">
        <v>28</v>
      </c>
      <c r="C11" s="17">
        <v>2</v>
      </c>
      <c r="D11" s="118">
        <f t="shared" si="0"/>
        <v>30</v>
      </c>
      <c r="E11" s="98">
        <f t="shared" si="1"/>
        <v>3.285870755750274</v>
      </c>
      <c r="H11" s="1"/>
      <c r="I11" s="1"/>
      <c r="J11" s="1"/>
      <c r="K11" s="1"/>
      <c r="L11" s="1"/>
    </row>
    <row r="12" spans="1:12">
      <c r="A12" s="17" t="s">
        <v>171</v>
      </c>
      <c r="B12" s="17">
        <v>121</v>
      </c>
      <c r="C12" s="17">
        <v>11</v>
      </c>
      <c r="D12" s="118">
        <f t="shared" si="0"/>
        <v>132</v>
      </c>
      <c r="E12" s="98">
        <f t="shared" si="1"/>
        <v>14.457831325301203</v>
      </c>
    </row>
    <row r="13" spans="1:12">
      <c r="A13" s="17" t="s">
        <v>16</v>
      </c>
      <c r="B13" s="17">
        <v>101</v>
      </c>
      <c r="C13" s="17">
        <v>17</v>
      </c>
      <c r="D13" s="118">
        <f t="shared" si="0"/>
        <v>118</v>
      </c>
      <c r="E13" s="98">
        <f t="shared" si="1"/>
        <v>12.924424972617743</v>
      </c>
    </row>
    <row r="14" spans="1:12">
      <c r="A14" s="17" t="s">
        <v>172</v>
      </c>
      <c r="B14" s="17">
        <v>12</v>
      </c>
      <c r="C14" s="17">
        <v>0</v>
      </c>
      <c r="D14" s="118">
        <f t="shared" si="0"/>
        <v>12</v>
      </c>
      <c r="E14" s="98">
        <f t="shared" si="1"/>
        <v>1.3143483023001095</v>
      </c>
    </row>
    <row r="15" spans="1:12">
      <c r="A15" s="17" t="s">
        <v>23</v>
      </c>
      <c r="B15" s="17">
        <v>15</v>
      </c>
      <c r="C15" s="17">
        <v>2</v>
      </c>
      <c r="D15" s="118">
        <f t="shared" si="0"/>
        <v>17</v>
      </c>
      <c r="E15" s="98">
        <f t="shared" si="1"/>
        <v>1.8619934282584885</v>
      </c>
    </row>
    <row r="16" spans="1:12">
      <c r="A16" s="17" t="s">
        <v>21</v>
      </c>
      <c r="B16" s="17">
        <v>10</v>
      </c>
      <c r="C16" s="17">
        <v>1</v>
      </c>
      <c r="D16" s="118">
        <f t="shared" si="0"/>
        <v>11</v>
      </c>
      <c r="E16" s="98">
        <f t="shared" si="1"/>
        <v>1.2048192771084338</v>
      </c>
    </row>
    <row r="17" spans="1:5">
      <c r="A17" s="17" t="s">
        <v>35</v>
      </c>
      <c r="B17" s="17">
        <v>10</v>
      </c>
      <c r="C17" s="17">
        <v>2</v>
      </c>
      <c r="D17" s="118">
        <f t="shared" si="0"/>
        <v>12</v>
      </c>
      <c r="E17" s="98">
        <f t="shared" si="1"/>
        <v>1.3143483023001095</v>
      </c>
    </row>
    <row r="18" spans="1:5">
      <c r="A18" s="17" t="s">
        <v>20</v>
      </c>
      <c r="B18" s="17">
        <v>6</v>
      </c>
      <c r="C18" s="17">
        <v>0</v>
      </c>
      <c r="D18" s="118">
        <f t="shared" si="0"/>
        <v>6</v>
      </c>
      <c r="E18" s="98">
        <f t="shared" si="1"/>
        <v>0.65717415115005473</v>
      </c>
    </row>
    <row r="19" spans="1:5">
      <c r="A19" s="17" t="s">
        <v>25</v>
      </c>
      <c r="B19" s="17">
        <v>63</v>
      </c>
      <c r="C19" s="17">
        <v>15</v>
      </c>
      <c r="D19" s="118">
        <f t="shared" si="0"/>
        <v>78</v>
      </c>
      <c r="E19" s="98">
        <f t="shared" si="1"/>
        <v>8.5432639649507127</v>
      </c>
    </row>
    <row r="20" spans="1:5">
      <c r="A20" s="17" t="s">
        <v>17</v>
      </c>
      <c r="B20" s="17">
        <v>46</v>
      </c>
      <c r="C20" s="17">
        <v>10</v>
      </c>
      <c r="D20" s="118">
        <f t="shared" si="0"/>
        <v>56</v>
      </c>
      <c r="E20" s="98">
        <f t="shared" si="1"/>
        <v>6.1336254107338446</v>
      </c>
    </row>
    <row r="21" spans="1:5">
      <c r="A21" s="17" t="s">
        <v>22</v>
      </c>
      <c r="B21" s="17">
        <v>12</v>
      </c>
      <c r="C21" s="17">
        <v>6</v>
      </c>
      <c r="D21" s="118">
        <f t="shared" si="0"/>
        <v>18</v>
      </c>
      <c r="E21" s="98">
        <f t="shared" si="1"/>
        <v>1.9715224534501645</v>
      </c>
    </row>
    <row r="22" spans="1:5">
      <c r="A22" s="17" t="s">
        <v>118</v>
      </c>
      <c r="B22" s="17">
        <v>16</v>
      </c>
      <c r="C22" s="17">
        <v>1</v>
      </c>
      <c r="D22" s="118">
        <f t="shared" si="0"/>
        <v>17</v>
      </c>
      <c r="E22" s="98">
        <f t="shared" si="1"/>
        <v>1.8619934282584885</v>
      </c>
    </row>
    <row r="23" spans="1:5">
      <c r="A23" s="17" t="s">
        <v>15</v>
      </c>
      <c r="B23" s="17">
        <v>28</v>
      </c>
      <c r="C23" s="17">
        <v>18</v>
      </c>
      <c r="D23" s="118">
        <f t="shared" si="0"/>
        <v>46</v>
      </c>
      <c r="E23" s="98">
        <f t="shared" si="1"/>
        <v>5.0383351588170866</v>
      </c>
    </row>
    <row r="24" spans="1:5">
      <c r="A24" s="17" t="s">
        <v>19</v>
      </c>
      <c r="B24" s="17">
        <v>30</v>
      </c>
      <c r="C24" s="17">
        <v>10</v>
      </c>
      <c r="D24" s="118">
        <f t="shared" si="0"/>
        <v>40</v>
      </c>
      <c r="E24" s="98">
        <f t="shared" si="1"/>
        <v>4.381161007667032</v>
      </c>
    </row>
    <row r="25" spans="1:5">
      <c r="A25" s="17" t="s">
        <v>173</v>
      </c>
      <c r="B25" s="17">
        <v>5</v>
      </c>
      <c r="C25" s="17">
        <v>1</v>
      </c>
      <c r="D25" s="118">
        <f t="shared" si="0"/>
        <v>6</v>
      </c>
      <c r="E25" s="98">
        <f t="shared" si="1"/>
        <v>0.65717415115005473</v>
      </c>
    </row>
    <row r="26" spans="1:5">
      <c r="A26" s="17" t="s">
        <v>18</v>
      </c>
      <c r="B26" s="17">
        <v>37</v>
      </c>
      <c r="C26" s="17">
        <v>3</v>
      </c>
      <c r="D26" s="145">
        <f t="shared" si="0"/>
        <v>40</v>
      </c>
      <c r="E26" s="135">
        <f t="shared" si="1"/>
        <v>4.381161007667032</v>
      </c>
    </row>
    <row r="27" spans="1:5">
      <c r="A27" s="17" t="s">
        <v>13</v>
      </c>
      <c r="B27" s="17">
        <v>39</v>
      </c>
      <c r="C27" s="17">
        <v>0</v>
      </c>
      <c r="D27" s="135">
        <f t="shared" si="0"/>
        <v>39</v>
      </c>
      <c r="E27" s="135">
        <f t="shared" si="1"/>
        <v>4.2716319824753564</v>
      </c>
    </row>
    <row r="28" spans="1:5">
      <c r="A28" s="47" t="s">
        <v>45</v>
      </c>
      <c r="B28" s="47">
        <f>SUM(B5:B27)</f>
        <v>768</v>
      </c>
      <c r="C28" s="47">
        <f>SUM(C5:C27)</f>
        <v>145</v>
      </c>
      <c r="D28" s="262">
        <f t="shared" si="0"/>
        <v>913</v>
      </c>
      <c r="E28" s="271">
        <f t="shared" si="1"/>
        <v>100</v>
      </c>
    </row>
  </sheetData>
  <sortState ref="A6:E26">
    <sortCondition ref="A6:A26"/>
  </sortState>
  <mergeCells count="1">
    <mergeCell ref="I8:J8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F17" sqref="F17"/>
    </sheetView>
  </sheetViews>
  <sheetFormatPr defaultRowHeight="14.4"/>
  <cols>
    <col min="1" max="1" width="34" customWidth="1"/>
    <col min="2" max="2" width="10.88671875" customWidth="1"/>
    <col min="3" max="3" width="7.5546875" customWidth="1"/>
    <col min="4" max="4" width="2" customWidth="1"/>
    <col min="5" max="5" width="7.6640625" customWidth="1"/>
    <col min="6" max="6" width="8.109375" customWidth="1"/>
  </cols>
  <sheetData>
    <row r="1" spans="1:6">
      <c r="A1" s="169" t="s">
        <v>351</v>
      </c>
      <c r="B1" s="80"/>
      <c r="C1" s="80"/>
      <c r="D1" s="28"/>
      <c r="E1" s="28"/>
      <c r="F1" s="28"/>
    </row>
    <row r="2" spans="1:6">
      <c r="A2" s="169" t="s">
        <v>309</v>
      </c>
      <c r="B2" s="80"/>
      <c r="C2" s="80"/>
      <c r="D2" s="28"/>
      <c r="E2" s="28"/>
      <c r="F2" s="28"/>
    </row>
    <row r="3" spans="1:6">
      <c r="A3" s="169"/>
      <c r="B3" s="80"/>
      <c r="C3" s="80"/>
      <c r="D3" s="28"/>
      <c r="E3" s="28"/>
      <c r="F3" s="28"/>
    </row>
    <row r="4" spans="1:6">
      <c r="A4" s="79" t="s">
        <v>350</v>
      </c>
      <c r="B4" s="88" t="s">
        <v>83</v>
      </c>
      <c r="C4" s="97" t="s">
        <v>10</v>
      </c>
      <c r="D4" s="28"/>
      <c r="E4" s="88" t="s">
        <v>84</v>
      </c>
      <c r="F4" s="97" t="s">
        <v>10</v>
      </c>
    </row>
    <row r="5" spans="1:6">
      <c r="A5" s="80" t="s">
        <v>86</v>
      </c>
      <c r="B5">
        <v>371</v>
      </c>
      <c r="C5" s="119">
        <f>+B5/699*100</f>
        <v>53.075822603719601</v>
      </c>
      <c r="D5" s="28"/>
      <c r="E5" s="89">
        <v>82</v>
      </c>
      <c r="F5" s="119">
        <f>+E5/128*100</f>
        <v>64.0625</v>
      </c>
    </row>
    <row r="6" spans="1:6">
      <c r="A6" s="80" t="s">
        <v>87</v>
      </c>
      <c r="B6">
        <v>51</v>
      </c>
      <c r="C6" s="119">
        <f t="shared" ref="C6:C8" si="0">+B6/699*100</f>
        <v>7.296137339055794</v>
      </c>
      <c r="D6" s="28"/>
      <c r="E6" s="89">
        <v>8</v>
      </c>
      <c r="F6" s="119">
        <f t="shared" ref="F6:F8" si="1">+E6/128*100</f>
        <v>6.25</v>
      </c>
    </row>
    <row r="7" spans="1:6">
      <c r="A7" s="80" t="s">
        <v>88</v>
      </c>
      <c r="B7">
        <v>277</v>
      </c>
      <c r="C7" s="119">
        <f t="shared" si="0"/>
        <v>39.628040057224609</v>
      </c>
      <c r="D7" s="28"/>
      <c r="E7" s="89">
        <v>38</v>
      </c>
      <c r="F7" s="119">
        <f t="shared" si="1"/>
        <v>29.6875</v>
      </c>
    </row>
    <row r="8" spans="1:6">
      <c r="A8" s="80" t="s">
        <v>102</v>
      </c>
      <c r="B8" s="89">
        <f>SUM(B5:B7)</f>
        <v>699</v>
      </c>
      <c r="C8" s="119">
        <f t="shared" si="0"/>
        <v>100</v>
      </c>
      <c r="D8" s="28"/>
      <c r="E8" s="89">
        <f>SUM(E5:E7)</f>
        <v>128</v>
      </c>
      <c r="F8" s="119">
        <f t="shared" si="1"/>
        <v>100</v>
      </c>
    </row>
    <row r="9" spans="1:6">
      <c r="A9" s="211" t="s">
        <v>70</v>
      </c>
      <c r="B9" s="212">
        <v>69</v>
      </c>
      <c r="C9" s="209"/>
      <c r="D9" s="28"/>
      <c r="E9" s="212">
        <v>17</v>
      </c>
      <c r="F9" s="209"/>
    </row>
    <row r="10" spans="1:6">
      <c r="A10" s="82" t="s">
        <v>89</v>
      </c>
      <c r="B10" s="262">
        <v>768</v>
      </c>
      <c r="C10" s="210"/>
      <c r="D10" s="28"/>
      <c r="E10" s="216">
        <v>145</v>
      </c>
      <c r="F10" s="210"/>
    </row>
    <row r="11" spans="1:6">
      <c r="A11" s="80"/>
      <c r="B11" s="89"/>
      <c r="C11" s="89"/>
      <c r="D11" s="28"/>
      <c r="E11" s="28"/>
      <c r="F11" s="28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J11" sqref="J11"/>
    </sheetView>
  </sheetViews>
  <sheetFormatPr defaultRowHeight="14.4"/>
  <cols>
    <col min="1" max="1" width="36" customWidth="1"/>
    <col min="2" max="2" width="9.44140625" customWidth="1"/>
    <col min="3" max="3" width="7.109375" customWidth="1"/>
    <col min="4" max="4" width="7.6640625" customWidth="1"/>
  </cols>
  <sheetData>
    <row r="1" spans="1:5">
      <c r="A1" s="106" t="s">
        <v>373</v>
      </c>
      <c r="B1" s="80"/>
      <c r="C1" s="80"/>
      <c r="D1" s="80"/>
    </row>
    <row r="2" spans="1:5">
      <c r="A2" s="106"/>
      <c r="B2" s="80"/>
      <c r="C2" s="81"/>
      <c r="D2" s="80"/>
    </row>
    <row r="3" spans="1:5" ht="21" customHeight="1">
      <c r="A3" s="79" t="s">
        <v>90</v>
      </c>
      <c r="B3" s="88" t="s">
        <v>83</v>
      </c>
      <c r="C3" s="97" t="s">
        <v>10</v>
      </c>
      <c r="D3" s="88" t="s">
        <v>84</v>
      </c>
      <c r="E3" s="97" t="s">
        <v>10</v>
      </c>
    </row>
    <row r="4" spans="1:5">
      <c r="A4" s="80" t="s">
        <v>352</v>
      </c>
      <c r="B4">
        <v>320</v>
      </c>
      <c r="C4" s="352"/>
      <c r="D4" s="89">
        <v>34</v>
      </c>
      <c r="E4" s="352"/>
    </row>
    <row r="5" spans="1:5">
      <c r="A5" s="80" t="s">
        <v>85</v>
      </c>
      <c r="B5">
        <v>83</v>
      </c>
      <c r="C5" s="352"/>
      <c r="D5" s="89">
        <v>0</v>
      </c>
      <c r="E5" s="352"/>
    </row>
    <row r="6" spans="1:5" ht="21" customHeight="1">
      <c r="A6" s="82" t="s">
        <v>91</v>
      </c>
      <c r="B6" s="208">
        <f>SUM(B4:B5)</f>
        <v>403</v>
      </c>
      <c r="C6" s="111">
        <f>+B6/768*100</f>
        <v>52.473958333333336</v>
      </c>
      <c r="D6" s="90">
        <v>34</v>
      </c>
      <c r="E6" s="111">
        <f>+D6/145*100</f>
        <v>23.448275862068964</v>
      </c>
    </row>
    <row r="7" spans="1:5">
      <c r="A7" s="82" t="s">
        <v>92</v>
      </c>
      <c r="B7" s="208">
        <v>768</v>
      </c>
      <c r="C7" s="97">
        <f>+B7/768*100</f>
        <v>100</v>
      </c>
      <c r="D7" s="88">
        <v>145</v>
      </c>
      <c r="E7" s="97">
        <f>+D7/145*100</f>
        <v>100</v>
      </c>
    </row>
    <row r="8" spans="1:5">
      <c r="A8" s="13"/>
      <c r="B8" s="13"/>
      <c r="C8" s="17"/>
      <c r="D8" s="13"/>
      <c r="E8" s="17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N20" sqref="N20"/>
    </sheetView>
  </sheetViews>
  <sheetFormatPr defaultRowHeight="14.4"/>
  <cols>
    <col min="1" max="1" width="27.88671875" customWidth="1"/>
    <col min="2" max="2" width="11.44140625" customWidth="1"/>
    <col min="3" max="3" width="13.44140625" customWidth="1"/>
    <col min="4" max="4" width="17.44140625" customWidth="1"/>
  </cols>
  <sheetData>
    <row r="1" spans="1:16">
      <c r="A1" s="106" t="s">
        <v>374</v>
      </c>
      <c r="B1" s="80"/>
      <c r="C1" s="80"/>
      <c r="D1" s="80"/>
    </row>
    <row r="2" spans="1:16">
      <c r="A2" s="106" t="s">
        <v>273</v>
      </c>
      <c r="B2" s="80"/>
      <c r="C2" s="80"/>
      <c r="D2" s="80"/>
    </row>
    <row r="3" spans="1:16">
      <c r="A3" s="80"/>
      <c r="B3" s="80"/>
      <c r="C3" s="80"/>
      <c r="D3" s="80"/>
    </row>
    <row r="4" spans="1:16" ht="27">
      <c r="A4" s="79" t="s">
        <v>28</v>
      </c>
      <c r="B4" s="92" t="s">
        <v>145</v>
      </c>
      <c r="C4" s="92" t="s">
        <v>146</v>
      </c>
      <c r="D4" s="123" t="s">
        <v>147</v>
      </c>
    </row>
    <row r="5" spans="1:16">
      <c r="A5" s="253" t="s">
        <v>226</v>
      </c>
      <c r="B5" s="1">
        <v>1</v>
      </c>
      <c r="C5" s="80">
        <v>18</v>
      </c>
      <c r="D5" s="98">
        <f>+B5/C5*100</f>
        <v>5.5555555555555554</v>
      </c>
      <c r="H5" s="253"/>
      <c r="I5" s="1"/>
      <c r="J5" s="1"/>
      <c r="K5" s="1"/>
      <c r="L5" s="1"/>
      <c r="M5" s="1"/>
      <c r="N5" s="1"/>
      <c r="O5" s="1"/>
      <c r="P5" s="1"/>
    </row>
    <row r="6" spans="1:16">
      <c r="A6" s="253" t="s">
        <v>228</v>
      </c>
      <c r="B6" s="1">
        <v>0</v>
      </c>
      <c r="C6" s="80">
        <v>9</v>
      </c>
      <c r="D6" s="98">
        <f t="shared" ref="D6:D28" si="0">+B6/C6*100</f>
        <v>0</v>
      </c>
      <c r="H6" s="253"/>
      <c r="I6" s="1"/>
      <c r="J6" s="1"/>
      <c r="K6" s="1"/>
      <c r="L6" s="1"/>
      <c r="M6" s="1"/>
      <c r="N6" s="1"/>
      <c r="O6" s="1"/>
      <c r="P6" s="1"/>
    </row>
    <row r="7" spans="1:16">
      <c r="A7" s="253" t="s">
        <v>237</v>
      </c>
      <c r="B7" s="235">
        <v>3</v>
      </c>
      <c r="C7" s="80">
        <v>43</v>
      </c>
      <c r="D7" s="98">
        <f t="shared" si="0"/>
        <v>6.9767441860465116</v>
      </c>
      <c r="H7" s="253"/>
      <c r="I7" s="235"/>
      <c r="J7" s="235"/>
      <c r="K7" s="235"/>
      <c r="L7" s="235"/>
      <c r="M7" s="235"/>
      <c r="N7" s="235"/>
      <c r="O7" s="235"/>
      <c r="P7" s="235"/>
    </row>
    <row r="8" spans="1:16">
      <c r="A8" s="253" t="s">
        <v>227</v>
      </c>
      <c r="B8" s="235">
        <v>3</v>
      </c>
      <c r="C8" s="80">
        <v>62</v>
      </c>
      <c r="D8" s="98">
        <f t="shared" si="0"/>
        <v>4.838709677419355</v>
      </c>
      <c r="H8" s="253"/>
      <c r="I8" s="235"/>
      <c r="J8" s="248"/>
      <c r="K8" s="235"/>
      <c r="L8" s="248"/>
      <c r="M8" s="248"/>
      <c r="N8" s="248"/>
      <c r="O8" s="248"/>
      <c r="P8" s="248"/>
    </row>
    <row r="9" spans="1:16">
      <c r="A9" s="253" t="s">
        <v>245</v>
      </c>
      <c r="B9" s="235">
        <v>2</v>
      </c>
      <c r="C9" s="80">
        <v>35</v>
      </c>
      <c r="D9" s="98">
        <f t="shared" si="0"/>
        <v>5.7142857142857144</v>
      </c>
      <c r="H9" s="253"/>
      <c r="I9" s="235"/>
      <c r="J9" s="235"/>
      <c r="K9" s="235"/>
      <c r="L9" s="235"/>
      <c r="M9" s="235"/>
      <c r="N9" s="235"/>
      <c r="O9" s="235"/>
      <c r="P9" s="1"/>
    </row>
    <row r="10" spans="1:16">
      <c r="A10" s="253" t="s">
        <v>246</v>
      </c>
      <c r="B10" s="315">
        <v>0</v>
      </c>
      <c r="C10" s="80">
        <v>68</v>
      </c>
      <c r="D10" s="98">
        <f t="shared" si="0"/>
        <v>0</v>
      </c>
      <c r="H10" s="253"/>
      <c r="I10" s="1"/>
      <c r="J10" s="1"/>
      <c r="K10" s="1"/>
      <c r="L10" s="1"/>
      <c r="M10" s="1"/>
      <c r="N10" s="1"/>
      <c r="O10" s="1"/>
      <c r="P10" s="1"/>
    </row>
    <row r="11" spans="1:16">
      <c r="A11" s="253" t="s">
        <v>229</v>
      </c>
      <c r="B11" s="1">
        <v>0</v>
      </c>
      <c r="C11" s="80">
        <v>30</v>
      </c>
      <c r="D11" s="98">
        <f t="shared" si="0"/>
        <v>0</v>
      </c>
      <c r="H11" s="253"/>
      <c r="I11" s="1"/>
      <c r="J11" s="1"/>
      <c r="K11" s="1"/>
      <c r="L11" s="1"/>
      <c r="M11" s="1"/>
      <c r="N11" s="1"/>
      <c r="O11" s="1"/>
      <c r="P11" s="1"/>
    </row>
    <row r="12" spans="1:16">
      <c r="A12" s="253" t="s">
        <v>230</v>
      </c>
      <c r="B12" s="235">
        <v>8</v>
      </c>
      <c r="C12" s="80">
        <v>132</v>
      </c>
      <c r="D12" s="98">
        <f t="shared" si="0"/>
        <v>6.0606060606060606</v>
      </c>
      <c r="H12" s="253"/>
      <c r="I12" s="235"/>
      <c r="J12" s="248"/>
      <c r="K12" s="248"/>
      <c r="L12" s="248"/>
      <c r="M12" s="235"/>
      <c r="N12" s="248"/>
      <c r="O12" s="235"/>
      <c r="P12" s="235"/>
    </row>
    <row r="13" spans="1:16">
      <c r="A13" s="253" t="s">
        <v>231</v>
      </c>
      <c r="B13" s="235">
        <v>3</v>
      </c>
      <c r="C13" s="80">
        <v>118</v>
      </c>
      <c r="D13" s="98">
        <f t="shared" si="0"/>
        <v>2.5423728813559325</v>
      </c>
      <c r="H13" s="253"/>
      <c r="I13" s="235"/>
      <c r="J13" s="248"/>
      <c r="K13" s="235"/>
      <c r="L13" s="248"/>
      <c r="M13" s="248"/>
      <c r="N13" s="248"/>
      <c r="O13" s="248"/>
      <c r="P13" s="235"/>
    </row>
    <row r="14" spans="1:16">
      <c r="A14" s="253" t="s">
        <v>247</v>
      </c>
      <c r="B14" s="235">
        <v>2</v>
      </c>
      <c r="C14" s="80">
        <v>12</v>
      </c>
      <c r="D14" s="98">
        <f t="shared" si="0"/>
        <v>16.666666666666664</v>
      </c>
      <c r="H14" s="253"/>
      <c r="I14" s="235"/>
      <c r="J14" s="235"/>
      <c r="K14" s="248"/>
      <c r="L14" s="248"/>
      <c r="M14" s="235"/>
      <c r="N14" s="248"/>
      <c r="O14" s="248"/>
      <c r="P14" s="1"/>
    </row>
    <row r="15" spans="1:16">
      <c r="A15" s="253" t="s">
        <v>232</v>
      </c>
      <c r="B15" s="235">
        <v>4</v>
      </c>
      <c r="C15" s="80">
        <v>17</v>
      </c>
      <c r="D15" s="98">
        <f t="shared" si="0"/>
        <v>23.52941176470588</v>
      </c>
      <c r="H15" s="253"/>
      <c r="I15" s="235"/>
      <c r="J15" s="248"/>
      <c r="K15" s="248"/>
      <c r="L15" s="248"/>
      <c r="M15" s="235"/>
      <c r="N15" s="235"/>
      <c r="O15" s="248"/>
      <c r="P15" s="235"/>
    </row>
    <row r="16" spans="1:16">
      <c r="A16" s="253" t="s">
        <v>242</v>
      </c>
      <c r="B16" s="315">
        <v>0</v>
      </c>
      <c r="C16" s="80">
        <v>11</v>
      </c>
      <c r="D16" s="98">
        <f t="shared" si="0"/>
        <v>0</v>
      </c>
      <c r="H16" s="253"/>
      <c r="I16" s="1"/>
      <c r="J16" s="1"/>
      <c r="K16" s="1"/>
      <c r="L16" s="1"/>
      <c r="M16" s="1"/>
      <c r="N16" s="1"/>
      <c r="O16" s="1"/>
      <c r="P16" s="1"/>
    </row>
    <row r="17" spans="1:16">
      <c r="A17" s="253" t="s">
        <v>233</v>
      </c>
      <c r="B17" s="235">
        <v>2</v>
      </c>
      <c r="C17" s="80">
        <v>12</v>
      </c>
      <c r="D17" s="98">
        <f t="shared" si="0"/>
        <v>16.666666666666664</v>
      </c>
      <c r="H17" s="253"/>
      <c r="I17" s="235"/>
      <c r="J17" s="235"/>
      <c r="K17" s="235"/>
      <c r="L17" s="235"/>
      <c r="M17" s="235"/>
      <c r="N17" s="235"/>
      <c r="O17" s="235"/>
      <c r="P17" s="235"/>
    </row>
    <row r="18" spans="1:16">
      <c r="A18" s="253" t="s">
        <v>234</v>
      </c>
      <c r="B18" s="235">
        <v>1</v>
      </c>
      <c r="C18" s="80">
        <v>6</v>
      </c>
      <c r="D18" s="98">
        <f t="shared" si="0"/>
        <v>16.666666666666664</v>
      </c>
      <c r="H18" s="253"/>
      <c r="I18" s="235"/>
      <c r="J18" s="235"/>
      <c r="K18" s="235"/>
      <c r="L18" s="235"/>
      <c r="M18" s="235"/>
      <c r="N18" s="235"/>
      <c r="O18" s="235"/>
      <c r="P18" s="235"/>
    </row>
    <row r="19" spans="1:16">
      <c r="A19" s="253" t="s">
        <v>235</v>
      </c>
      <c r="B19" s="235">
        <v>20</v>
      </c>
      <c r="C19" s="80">
        <v>78</v>
      </c>
      <c r="D19" s="98">
        <f t="shared" si="0"/>
        <v>25.641025641025639</v>
      </c>
      <c r="H19" s="253"/>
      <c r="I19" s="235"/>
      <c r="J19" s="235"/>
      <c r="K19" s="235"/>
      <c r="L19" s="248"/>
      <c r="M19" s="235"/>
      <c r="N19" s="248"/>
      <c r="O19" s="248"/>
      <c r="P19" s="235"/>
    </row>
    <row r="20" spans="1:16">
      <c r="A20" s="253" t="s">
        <v>236</v>
      </c>
      <c r="B20" s="235">
        <v>22</v>
      </c>
      <c r="C20" s="80">
        <v>56</v>
      </c>
      <c r="D20" s="98">
        <f t="shared" si="0"/>
        <v>39.285714285714285</v>
      </c>
      <c r="H20" s="253"/>
      <c r="I20" s="235"/>
      <c r="J20" s="235"/>
      <c r="K20" s="235"/>
      <c r="L20" s="235"/>
      <c r="M20" s="235"/>
      <c r="N20" s="235"/>
      <c r="O20" s="235"/>
      <c r="P20" s="235"/>
    </row>
    <row r="21" spans="1:16">
      <c r="A21" s="253" t="s">
        <v>244</v>
      </c>
      <c r="B21" s="235">
        <v>1</v>
      </c>
      <c r="C21" s="80">
        <v>18</v>
      </c>
      <c r="D21" s="98">
        <f t="shared" si="0"/>
        <v>5.5555555555555554</v>
      </c>
      <c r="H21" s="253"/>
      <c r="I21" s="235"/>
      <c r="J21" s="235"/>
      <c r="K21" s="235"/>
      <c r="L21" s="235"/>
      <c r="M21" s="235"/>
      <c r="N21" s="235"/>
      <c r="O21" s="235"/>
      <c r="P21" s="235"/>
    </row>
    <row r="22" spans="1:16">
      <c r="A22" s="253" t="s">
        <v>225</v>
      </c>
      <c r="B22" s="315">
        <v>0</v>
      </c>
      <c r="C22" s="80">
        <v>17</v>
      </c>
      <c r="D22" s="98">
        <f t="shared" si="0"/>
        <v>0</v>
      </c>
      <c r="H22" s="253"/>
      <c r="I22" s="1"/>
      <c r="J22" s="1"/>
      <c r="K22" s="1"/>
      <c r="L22" s="1"/>
      <c r="M22" s="1"/>
      <c r="N22" s="1"/>
      <c r="O22" s="1"/>
      <c r="P22" s="1"/>
    </row>
    <row r="23" spans="1:16">
      <c r="A23" s="253" t="s">
        <v>238</v>
      </c>
      <c r="B23" s="235">
        <v>2</v>
      </c>
      <c r="C23" s="80">
        <v>46</v>
      </c>
      <c r="D23" s="98">
        <f t="shared" si="0"/>
        <v>4.3478260869565215</v>
      </c>
      <c r="H23" s="253"/>
      <c r="I23" s="235"/>
      <c r="J23" s="235"/>
      <c r="K23" s="235"/>
      <c r="L23" s="235"/>
      <c r="M23" s="235"/>
      <c r="N23" s="235"/>
      <c r="O23" s="235"/>
      <c r="P23" s="235"/>
    </row>
    <row r="24" spans="1:16">
      <c r="A24" s="253" t="s">
        <v>239</v>
      </c>
      <c r="B24" s="235">
        <v>1</v>
      </c>
      <c r="C24" s="80">
        <v>40</v>
      </c>
      <c r="D24" s="98">
        <f t="shared" si="0"/>
        <v>2.5</v>
      </c>
      <c r="H24" s="253"/>
      <c r="I24" s="235"/>
      <c r="J24" s="248"/>
      <c r="K24" s="248"/>
      <c r="L24" s="248"/>
      <c r="M24" s="235"/>
      <c r="N24" s="248"/>
      <c r="O24" s="248"/>
      <c r="P24" s="248"/>
    </row>
    <row r="25" spans="1:16">
      <c r="A25" s="253" t="s">
        <v>240</v>
      </c>
      <c r="B25" s="315">
        <v>0</v>
      </c>
      <c r="C25" s="80">
        <v>6</v>
      </c>
      <c r="D25" s="98">
        <f t="shared" si="0"/>
        <v>0</v>
      </c>
      <c r="H25" s="253"/>
      <c r="I25" s="1"/>
      <c r="J25" s="1"/>
      <c r="K25" s="1"/>
      <c r="L25" s="1"/>
      <c r="M25" s="1"/>
      <c r="N25" s="1"/>
      <c r="O25" s="1"/>
      <c r="P25" s="1"/>
    </row>
    <row r="26" spans="1:16">
      <c r="A26" s="253" t="s">
        <v>241</v>
      </c>
      <c r="B26" s="235">
        <v>1</v>
      </c>
      <c r="C26" s="81">
        <v>40</v>
      </c>
      <c r="D26" s="135">
        <f t="shared" si="0"/>
        <v>2.5</v>
      </c>
      <c r="H26" s="253"/>
      <c r="I26" s="235"/>
      <c r="J26" s="248"/>
      <c r="K26" s="235"/>
      <c r="L26" s="248"/>
      <c r="M26" s="248"/>
      <c r="N26" s="248"/>
      <c r="O26" s="248"/>
      <c r="P26" s="1"/>
    </row>
    <row r="27" spans="1:16">
      <c r="A27" s="253" t="s">
        <v>243</v>
      </c>
      <c r="B27" s="315">
        <v>0</v>
      </c>
      <c r="C27" s="1">
        <v>39</v>
      </c>
      <c r="D27" s="308">
        <f t="shared" si="0"/>
        <v>0</v>
      </c>
      <c r="H27" s="253"/>
      <c r="I27" s="1"/>
      <c r="J27" s="1"/>
      <c r="K27" s="1"/>
      <c r="L27" s="1"/>
      <c r="M27" s="1"/>
      <c r="N27" s="1"/>
      <c r="O27" s="1"/>
      <c r="P27" s="1"/>
    </row>
    <row r="28" spans="1:16" ht="19.5" customHeight="1">
      <c r="A28" s="290" t="s">
        <v>5</v>
      </c>
      <c r="B28" s="262">
        <f>SUM(B5:B27)</f>
        <v>76</v>
      </c>
      <c r="C28" s="262">
        <v>913</v>
      </c>
      <c r="D28" s="284">
        <f t="shared" si="0"/>
        <v>8.3242059145673597</v>
      </c>
    </row>
  </sheetData>
  <sortState ref="A4:D24">
    <sortCondition ref="A4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2" workbookViewId="0">
      <selection activeCell="F14" sqref="F14"/>
    </sheetView>
  </sheetViews>
  <sheetFormatPr defaultRowHeight="14.4"/>
  <cols>
    <col min="1" max="1" width="55.6640625" customWidth="1"/>
    <col min="2" max="2" width="25.33203125" customWidth="1"/>
  </cols>
  <sheetData>
    <row r="1" spans="1:2">
      <c r="A1" s="147" t="s">
        <v>375</v>
      </c>
      <c r="B1" s="253"/>
    </row>
    <row r="2" spans="1:2">
      <c r="A2" s="253"/>
      <c r="B2" s="253"/>
    </row>
    <row r="3" spans="1:2">
      <c r="A3" s="254" t="s">
        <v>60</v>
      </c>
      <c r="B3" s="314" t="s">
        <v>218</v>
      </c>
    </row>
    <row r="4" spans="1:2">
      <c r="A4" s="253" t="s">
        <v>353</v>
      </c>
      <c r="B4" s="253">
        <v>20</v>
      </c>
    </row>
    <row r="5" spans="1:2">
      <c r="A5" s="253" t="s">
        <v>354</v>
      </c>
      <c r="B5" s="253">
        <v>8</v>
      </c>
    </row>
    <row r="6" spans="1:2">
      <c r="A6" s="253" t="s">
        <v>70</v>
      </c>
      <c r="B6" s="253">
        <v>7</v>
      </c>
    </row>
    <row r="7" spans="1:2">
      <c r="A7" s="253" t="s">
        <v>355</v>
      </c>
      <c r="B7" s="253">
        <v>6</v>
      </c>
    </row>
    <row r="8" spans="1:2">
      <c r="A8" s="253" t="s">
        <v>356</v>
      </c>
      <c r="B8" s="253">
        <v>4</v>
      </c>
    </row>
    <row r="9" spans="1:2">
      <c r="A9" s="253" t="s">
        <v>357</v>
      </c>
      <c r="B9" s="253">
        <v>2</v>
      </c>
    </row>
    <row r="10" spans="1:2">
      <c r="A10" s="253" t="s">
        <v>4</v>
      </c>
      <c r="B10" s="253">
        <v>29</v>
      </c>
    </row>
    <row r="11" spans="1:2" ht="22.5" customHeight="1">
      <c r="A11" s="353" t="s">
        <v>358</v>
      </c>
      <c r="B11" s="146">
        <f>SUM(B4:B10)</f>
        <v>76</v>
      </c>
    </row>
    <row r="12" spans="1:2">
      <c r="A12" t="s">
        <v>219</v>
      </c>
    </row>
  </sheetData>
  <sortState ref="A4:B9">
    <sortCondition descending="1" ref="B4:B9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E13" sqref="E13"/>
    </sheetView>
  </sheetViews>
  <sheetFormatPr defaultRowHeight="14.4"/>
  <cols>
    <col min="1" max="1" width="30.33203125" customWidth="1"/>
    <col min="2" max="2" width="14.44140625" style="9" customWidth="1"/>
    <col min="3" max="3" width="18.44140625" style="9" customWidth="1"/>
  </cols>
  <sheetData>
    <row r="1" spans="1:3">
      <c r="A1" s="86" t="s">
        <v>109</v>
      </c>
    </row>
    <row r="2" spans="1:3" ht="15.6">
      <c r="B2" s="67"/>
      <c r="C2" s="67"/>
    </row>
    <row r="3" spans="1:3">
      <c r="A3" s="243" t="s">
        <v>63</v>
      </c>
      <c r="B3" s="237" t="s">
        <v>11</v>
      </c>
      <c r="C3" s="238" t="s">
        <v>10</v>
      </c>
    </row>
    <row r="4" spans="1:3">
      <c r="A4" s="244" t="s">
        <v>8</v>
      </c>
      <c r="B4" s="241">
        <v>20</v>
      </c>
      <c r="C4" s="242">
        <v>86.956521739130437</v>
      </c>
    </row>
    <row r="5" spans="1:3">
      <c r="A5" s="70" t="s">
        <v>7</v>
      </c>
      <c r="B5" s="239">
        <v>2</v>
      </c>
      <c r="C5" s="240">
        <v>8.695652173913043</v>
      </c>
    </row>
    <row r="6" spans="1:3">
      <c r="A6" s="70" t="s">
        <v>187</v>
      </c>
      <c r="B6" s="235">
        <v>1</v>
      </c>
      <c r="C6" s="236">
        <v>4.3478260869565215</v>
      </c>
    </row>
    <row r="7" spans="1:3">
      <c r="A7" s="73" t="s">
        <v>5</v>
      </c>
      <c r="B7" s="245">
        <v>23</v>
      </c>
      <c r="C7" s="246">
        <v>100</v>
      </c>
    </row>
    <row r="8" spans="1:3">
      <c r="B8"/>
      <c r="C8"/>
    </row>
  </sheetData>
  <sortState ref="A14:B23">
    <sortCondition descending="1" ref="B14:B23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Normal="100" workbookViewId="0">
      <selection activeCell="D22" sqref="D22"/>
    </sheetView>
  </sheetViews>
  <sheetFormatPr defaultRowHeight="14.4"/>
  <cols>
    <col min="1" max="1" width="30.33203125" customWidth="1"/>
    <col min="2" max="2" width="14.44140625" style="9" customWidth="1"/>
    <col min="3" max="3" width="18.44140625" style="9" customWidth="1"/>
  </cols>
  <sheetData>
    <row r="1" spans="1:3">
      <c r="A1" s="86" t="s">
        <v>311</v>
      </c>
      <c r="B1"/>
      <c r="C1"/>
    </row>
    <row r="2" spans="1:3">
      <c r="B2"/>
      <c r="C2"/>
    </row>
    <row r="3" spans="1:3">
      <c r="A3" s="218" t="s">
        <v>177</v>
      </c>
      <c r="B3" s="219" t="s">
        <v>136</v>
      </c>
      <c r="C3"/>
    </row>
    <row r="4" spans="1:3">
      <c r="A4" s="17" t="s">
        <v>16</v>
      </c>
      <c r="B4" s="17">
        <v>5</v>
      </c>
      <c r="C4"/>
    </row>
    <row r="5" spans="1:3">
      <c r="A5" s="17" t="s">
        <v>183</v>
      </c>
      <c r="B5" s="17">
        <v>4</v>
      </c>
      <c r="C5"/>
    </row>
    <row r="6" spans="1:3">
      <c r="A6" s="17" t="s">
        <v>180</v>
      </c>
      <c r="B6" s="17">
        <v>3</v>
      </c>
      <c r="C6"/>
    </row>
    <row r="7" spans="1:3">
      <c r="A7" s="17" t="s">
        <v>178</v>
      </c>
      <c r="B7" s="17">
        <v>2</v>
      </c>
      <c r="C7"/>
    </row>
    <row r="8" spans="1:3">
      <c r="A8" s="17" t="s">
        <v>181</v>
      </c>
      <c r="B8" s="17">
        <v>2</v>
      </c>
      <c r="C8"/>
    </row>
    <row r="9" spans="1:3">
      <c r="A9" s="17" t="s">
        <v>184</v>
      </c>
      <c r="B9" s="17">
        <v>2</v>
      </c>
      <c r="C9"/>
    </row>
    <row r="10" spans="1:3">
      <c r="A10" s="17" t="s">
        <v>186</v>
      </c>
      <c r="B10" s="17">
        <v>2</v>
      </c>
      <c r="C10"/>
    </row>
    <row r="11" spans="1:3">
      <c r="A11" s="17" t="s">
        <v>179</v>
      </c>
      <c r="B11" s="17">
        <v>1</v>
      </c>
      <c r="C11"/>
    </row>
    <row r="12" spans="1:3">
      <c r="A12" s="17" t="s">
        <v>182</v>
      </c>
      <c r="B12" s="17">
        <v>1</v>
      </c>
      <c r="C12"/>
    </row>
    <row r="13" spans="1:3">
      <c r="A13" s="17" t="s">
        <v>185</v>
      </c>
      <c r="B13" s="17">
        <v>1</v>
      </c>
      <c r="C13"/>
    </row>
    <row r="14" spans="1:3">
      <c r="A14" s="47" t="s">
        <v>5</v>
      </c>
      <c r="B14" s="47">
        <v>23</v>
      </c>
      <c r="C14"/>
    </row>
    <row r="15" spans="1:3">
      <c r="B15"/>
      <c r="C1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B11" sqref="B11"/>
    </sheetView>
  </sheetViews>
  <sheetFormatPr defaultRowHeight="14.4"/>
  <cols>
    <col min="1" max="1" width="35.5546875" customWidth="1"/>
    <col min="2" max="2" width="12.5546875" style="9" customWidth="1"/>
    <col min="3" max="3" width="16.33203125" style="9" customWidth="1"/>
    <col min="4" max="4" width="11.44140625" style="9" customWidth="1"/>
  </cols>
  <sheetData>
    <row r="1" spans="1:4">
      <c r="A1" s="105" t="s">
        <v>310</v>
      </c>
    </row>
    <row r="2" spans="1:4">
      <c r="A2" s="196"/>
    </row>
    <row r="3" spans="1:4" s="30" customFormat="1">
      <c r="A3" s="69" t="s">
        <v>62</v>
      </c>
      <c r="B3" s="68" t="s">
        <v>11</v>
      </c>
      <c r="C3" s="72" t="s">
        <v>10</v>
      </c>
      <c r="D3" s="41"/>
    </row>
    <row r="4" spans="1:4">
      <c r="A4" s="70" t="s">
        <v>61</v>
      </c>
      <c r="B4" s="75">
        <v>20</v>
      </c>
      <c r="C4" s="114">
        <v>87</v>
      </c>
      <c r="D4" s="39"/>
    </row>
    <row r="5" spans="1:4" ht="15" customHeight="1">
      <c r="A5" s="71" t="s">
        <v>313</v>
      </c>
      <c r="B5" s="75">
        <v>3</v>
      </c>
      <c r="C5" s="114">
        <v>13</v>
      </c>
      <c r="D5" s="39"/>
    </row>
    <row r="6" spans="1:4">
      <c r="A6" s="73" t="s">
        <v>5</v>
      </c>
      <c r="B6" s="78">
        <v>23</v>
      </c>
      <c r="C6" s="173">
        <v>100</v>
      </c>
      <c r="D6" s="39"/>
    </row>
    <row r="7" spans="1:4" ht="22.5" customHeight="1">
      <c r="A7" s="197" t="s">
        <v>312</v>
      </c>
      <c r="B7" s="198"/>
      <c r="C7" s="199"/>
      <c r="D7" s="11"/>
    </row>
    <row r="8" spans="1:4">
      <c r="B8"/>
      <c r="C8" s="5"/>
      <c r="D8" s="11"/>
    </row>
    <row r="9" spans="1:4">
      <c r="B9"/>
    </row>
    <row r="10" spans="1:4">
      <c r="B10"/>
      <c r="C10"/>
      <c r="D10"/>
    </row>
    <row r="11" spans="1:4">
      <c r="B11"/>
      <c r="C11"/>
      <c r="D11"/>
    </row>
    <row r="12" spans="1:4">
      <c r="B12"/>
      <c r="C12"/>
      <c r="D12"/>
    </row>
    <row r="13" spans="1:4">
      <c r="B13"/>
      <c r="C13"/>
      <c r="D13"/>
    </row>
    <row r="14" spans="1:4">
      <c r="B14"/>
      <c r="C14"/>
      <c r="D14"/>
    </row>
    <row r="15" spans="1:4">
      <c r="B15"/>
      <c r="C15"/>
      <c r="D15"/>
    </row>
    <row r="16" spans="1:4">
      <c r="B16"/>
      <c r="C16"/>
      <c r="D16"/>
    </row>
    <row r="17" spans="2:4">
      <c r="B17"/>
      <c r="C17"/>
      <c r="D17"/>
    </row>
    <row r="18" spans="2:4">
      <c r="B18"/>
      <c r="C18"/>
      <c r="D18"/>
    </row>
    <row r="19" spans="2:4">
      <c r="B19"/>
      <c r="C19"/>
      <c r="D19"/>
    </row>
  </sheetData>
  <sortState ref="A16:C18">
    <sortCondition descending="1" ref="C16:C18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L10" sqref="L10"/>
    </sheetView>
  </sheetViews>
  <sheetFormatPr defaultRowHeight="14.4"/>
  <sheetData>
    <row r="1" spans="1:4" ht="21">
      <c r="A1" s="121" t="s">
        <v>277</v>
      </c>
      <c r="B1" s="36"/>
      <c r="C1" s="36"/>
      <c r="D1" s="36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55</vt:i4>
      </vt:variant>
    </vt:vector>
  </HeadingPairs>
  <TitlesOfParts>
    <vt:vector size="55" baseType="lpstr">
      <vt:lpstr>Copertina</vt:lpstr>
      <vt:lpstr>Indice</vt:lpstr>
      <vt:lpstr>Area 1</vt:lpstr>
      <vt:lpstr>Titolo 1.1</vt:lpstr>
      <vt:lpstr>Tavola 1.1.1</vt:lpstr>
      <vt:lpstr>Tavola 1.1.2</vt:lpstr>
      <vt:lpstr>Tavola 1.1.3</vt:lpstr>
      <vt:lpstr>Tavola 1.1.4</vt:lpstr>
      <vt:lpstr>Titolo 1.2</vt:lpstr>
      <vt:lpstr>Tavola 1.2.1</vt:lpstr>
      <vt:lpstr>Tavola 1.2.2</vt:lpstr>
      <vt:lpstr>Area 2</vt:lpstr>
      <vt:lpstr>Titolo 2.1</vt:lpstr>
      <vt:lpstr>Tavola 2.1.1</vt:lpstr>
      <vt:lpstr>Tavola 2.1.1.2</vt:lpstr>
      <vt:lpstr>Tavola 2.1.1.3</vt:lpstr>
      <vt:lpstr>Tavola 2.1.2</vt:lpstr>
      <vt:lpstr>Tavola 2.1.3</vt:lpstr>
      <vt:lpstr>Tavola 2.1.4</vt:lpstr>
      <vt:lpstr>Tavola 2.1.5</vt:lpstr>
      <vt:lpstr>Tavola 2.1.6</vt:lpstr>
      <vt:lpstr>Tavola 2.1.7</vt:lpstr>
      <vt:lpstr>Titolo 2.2</vt:lpstr>
      <vt:lpstr>Tavola 2.2.1</vt:lpstr>
      <vt:lpstr>Tavola 2.2.2</vt:lpstr>
      <vt:lpstr>Tavola 2.2.3</vt:lpstr>
      <vt:lpstr>Titolo 2.3</vt:lpstr>
      <vt:lpstr>Tavola 2.3.1</vt:lpstr>
      <vt:lpstr>Tavola 2.3.2</vt:lpstr>
      <vt:lpstr>Tavola 2.3.3</vt:lpstr>
      <vt:lpstr>Tavola 2.3.4</vt:lpstr>
      <vt:lpstr>Titolo 2.4</vt:lpstr>
      <vt:lpstr>Tavola 2.4.1</vt:lpstr>
      <vt:lpstr>Tavola 2.4.2</vt:lpstr>
      <vt:lpstr>Tavola 2.4.3</vt:lpstr>
      <vt:lpstr>Tavola 2.4.3a</vt:lpstr>
      <vt:lpstr>Tavola 2.4.4_a</vt:lpstr>
      <vt:lpstr>Tavola 2.4.5</vt:lpstr>
      <vt:lpstr>Tavola 2.4.6</vt:lpstr>
      <vt:lpstr>Tavola 2.4.7</vt:lpstr>
      <vt:lpstr>Tavola 2.4.8</vt:lpstr>
      <vt:lpstr>Tavola 2.4.9</vt:lpstr>
      <vt:lpstr>Tavola 2.4.10</vt:lpstr>
      <vt:lpstr>Tavola 2.4.11</vt:lpstr>
      <vt:lpstr>Tavola 2.4.12</vt:lpstr>
      <vt:lpstr>Tavola 2.4.13</vt:lpstr>
      <vt:lpstr>Tavola 2.4.14</vt:lpstr>
      <vt:lpstr>Tavola 2.4.15</vt:lpstr>
      <vt:lpstr>Tavola 2.4.16</vt:lpstr>
      <vt:lpstr>Titolo 2.5</vt:lpstr>
      <vt:lpstr>Tavola 2.5.1</vt:lpstr>
      <vt:lpstr>Tavola 2.5.2</vt:lpstr>
      <vt:lpstr>Tavola 2.5.3</vt:lpstr>
      <vt:lpstr>Tavola 2.5.4</vt:lpstr>
      <vt:lpstr>Tavola 2.5.5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2016-12-23T09:54:13Z</dcterms:modified>
</cp:coreProperties>
</file>