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 tabRatio="850" firstSheet="34" activeTab="33"/>
  </bookViews>
  <sheets>
    <sheet name="Copertina" sheetId="32" r:id="rId1"/>
    <sheet name="Indice" sheetId="33" r:id="rId2"/>
    <sheet name="Area 1" sheetId="34" r:id="rId3"/>
    <sheet name="Titolo 1.1" sheetId="35" r:id="rId4"/>
    <sheet name="Tavola 1.1.1" sheetId="69" r:id="rId5"/>
    <sheet name="Tavola 1.1.2" sheetId="3" r:id="rId6"/>
    <sheet name="Tavola 1.1.3" sheetId="2" r:id="rId7"/>
    <sheet name="Titolo 1.2" sheetId="36" r:id="rId8"/>
    <sheet name="Tavola 1.2.1" sheetId="1" r:id="rId9"/>
    <sheet name="Tavole 1.2.2" sheetId="5" r:id="rId10"/>
    <sheet name="Tavole 1.2.3" sheetId="57" r:id="rId11"/>
    <sheet name="Area 2" sheetId="38" r:id="rId12"/>
    <sheet name="Titolo 2.1" sheetId="39" r:id="rId13"/>
    <sheet name="Tavole 2.1.1" sheetId="7" r:id="rId14"/>
    <sheet name="Titolo 2.2" sheetId="41" r:id="rId15"/>
    <sheet name="Tavole 2.2.1" sheetId="8" r:id="rId16"/>
    <sheet name="Titolo 2.3" sheetId="44" r:id="rId17"/>
    <sheet name="Tavole 2.3.1" sheetId="15" r:id="rId18"/>
    <sheet name="Tavole 2.3.2" sheetId="45" r:id="rId19"/>
    <sheet name="Area 3" sheetId="42" r:id="rId20"/>
    <sheet name="Titolo 3.1" sheetId="43" r:id="rId21"/>
    <sheet name="Tavola 3.1.1" sheetId="9" r:id="rId22"/>
    <sheet name="Tavola 3.1.2" sheetId="47" r:id="rId23"/>
    <sheet name="Tavola 3.1.3" sheetId="19" r:id="rId24"/>
    <sheet name="Tavola 3.1.4" sheetId="16" r:id="rId25"/>
    <sheet name="Tavola 3.1.5" sheetId="20" r:id="rId26"/>
    <sheet name="Tavola 3.1.6" sheetId="21" r:id="rId27"/>
    <sheet name="Tavola 3.1.7" sheetId="10" r:id="rId28"/>
    <sheet name="Tavole 3.1.8" sheetId="48" r:id="rId29"/>
    <sheet name="Tavole 3.1.8.2" sheetId="64" r:id="rId30"/>
    <sheet name="Titolo 3.2" sheetId="49" r:id="rId31"/>
    <sheet name="Tavola 3.2.1" sheetId="11" r:id="rId32"/>
    <sheet name="Tavola 3.2.2" sheetId="29" r:id="rId33"/>
    <sheet name="Tavola 3.2.3" sheetId="26" r:id="rId34"/>
    <sheet name="Titolo 3.3" sheetId="51" r:id="rId35"/>
    <sheet name="Tavola 3.3.1" sheetId="12" r:id="rId36"/>
    <sheet name="Tavola 3.3.2" sheetId="30" r:id="rId37"/>
    <sheet name="Tavola 3.3.3" sheetId="28" r:id="rId38"/>
    <sheet name="Tavola 3.3.4" sheetId="13" r:id="rId39"/>
    <sheet name="Tavola 3.3.5" sheetId="52" r:id="rId40"/>
    <sheet name="Titolo 3.4" sheetId="70" r:id="rId41"/>
    <sheet name="Tavola 3.4.1" sheetId="62" r:id="rId42"/>
    <sheet name="Tavola 3.4.2" sheetId="67" r:id="rId43"/>
    <sheet name="Tavola 3.4.3" sheetId="68" r:id="rId44"/>
    <sheet name="Tavola 3.4.4" sheetId="31" r:id="rId45"/>
  </sheets>
  <definedNames>
    <definedName name="_xlnm.Print_Area" localSheetId="0">Copertina!$A$1:$N$26</definedName>
    <definedName name="_xlnm.Print_Area" localSheetId="41">'Tavola 3.4.1'!#REF!</definedName>
    <definedName name="_xlnm.Print_Area" localSheetId="17">'Tavole 2.3.1'!$A$1:$G$23</definedName>
  </definedNames>
  <calcPr calcId="145621"/>
</workbook>
</file>

<file path=xl/calcChain.xml><?xml version="1.0" encoding="utf-8"?>
<calcChain xmlns="http://schemas.openxmlformats.org/spreadsheetml/2006/main">
  <c r="L16" i="67" l="1"/>
  <c r="K16" i="67"/>
  <c r="J16" i="67"/>
  <c r="H16" i="67"/>
  <c r="G16" i="67"/>
  <c r="F16" i="67"/>
  <c r="D16" i="67"/>
  <c r="C16" i="67"/>
  <c r="B16" i="67"/>
  <c r="L15" i="67"/>
  <c r="K15" i="67"/>
  <c r="J15" i="67"/>
  <c r="H15" i="67"/>
  <c r="G15" i="67"/>
  <c r="F15" i="67"/>
  <c r="D15" i="67"/>
  <c r="C15" i="67"/>
  <c r="B15" i="67"/>
  <c r="L14" i="67"/>
  <c r="K14" i="67"/>
  <c r="J14" i="67"/>
  <c r="H14" i="67"/>
  <c r="G14" i="67"/>
  <c r="F14" i="67"/>
  <c r="D14" i="67"/>
  <c r="C14" i="67"/>
  <c r="B14" i="67"/>
  <c r="C9" i="64"/>
  <c r="D9" i="64" s="1"/>
  <c r="D8" i="64"/>
  <c r="D7" i="64"/>
  <c r="D6" i="64"/>
  <c r="D5" i="64"/>
  <c r="G7" i="48"/>
  <c r="B10" i="62"/>
  <c r="H19" i="16" l="1"/>
  <c r="F19" i="16"/>
  <c r="E19" i="16"/>
  <c r="C19" i="16"/>
  <c r="B19" i="16"/>
  <c r="I19" i="26"/>
  <c r="H19" i="26"/>
  <c r="F19" i="26"/>
  <c r="E19" i="26"/>
  <c r="C19" i="26"/>
  <c r="B19" i="26"/>
  <c r="B14" i="52"/>
  <c r="C14" i="52" s="1"/>
  <c r="C13" i="52"/>
  <c r="C12" i="52"/>
  <c r="C11" i="52"/>
  <c r="C10" i="52"/>
  <c r="C9" i="52"/>
  <c r="C8" i="52"/>
  <c r="C7" i="52"/>
  <c r="C6" i="52"/>
  <c r="C5" i="52"/>
  <c r="C4" i="52"/>
  <c r="E16" i="30"/>
  <c r="E17" i="30" s="1"/>
  <c r="D16" i="30"/>
  <c r="D17" i="30" s="1"/>
  <c r="C16" i="30"/>
  <c r="C17" i="30" s="1"/>
  <c r="B16" i="30"/>
  <c r="B17" i="30" s="1"/>
  <c r="L11" i="12"/>
  <c r="I11" i="12"/>
  <c r="F11" i="12"/>
  <c r="C11" i="12"/>
  <c r="K11" i="12"/>
  <c r="H11" i="12"/>
  <c r="E11" i="12"/>
  <c r="B11" i="12"/>
  <c r="L10" i="12"/>
  <c r="I10" i="12"/>
  <c r="F10" i="12"/>
  <c r="C10" i="12"/>
  <c r="K10" i="12"/>
  <c r="H10" i="12"/>
  <c r="E10" i="12"/>
  <c r="B10" i="12"/>
  <c r="L8" i="12"/>
  <c r="L12" i="12" s="1"/>
  <c r="K8" i="12"/>
  <c r="K12" i="12" s="1"/>
  <c r="I8" i="12"/>
  <c r="I12" i="12" s="1"/>
  <c r="H8" i="12"/>
  <c r="H12" i="12" s="1"/>
  <c r="F8" i="12"/>
  <c r="F12" i="12" s="1"/>
  <c r="E8" i="12"/>
  <c r="E12" i="12" s="1"/>
  <c r="C8" i="12"/>
  <c r="C12" i="12" s="1"/>
  <c r="B8" i="12"/>
  <c r="B12" i="12" s="1"/>
  <c r="O7" i="12"/>
  <c r="O11" i="12" s="1"/>
  <c r="N7" i="12"/>
  <c r="N11" i="12" s="1"/>
  <c r="O6" i="12"/>
  <c r="O10" i="12" s="1"/>
  <c r="N6" i="12"/>
  <c r="N10" i="12" s="1"/>
  <c r="Q6" i="12" l="1"/>
  <c r="Q7" i="12"/>
  <c r="N8" i="12"/>
  <c r="N12" i="12" s="1"/>
  <c r="O8" i="12"/>
  <c r="O12" i="12" s="1"/>
  <c r="G18" i="29"/>
  <c r="E18" i="29"/>
  <c r="D18" i="29"/>
  <c r="C18" i="29"/>
  <c r="B18" i="29"/>
  <c r="Q8" i="12" l="1"/>
  <c r="L12" i="11"/>
  <c r="I12" i="11"/>
  <c r="F12" i="11"/>
  <c r="C12" i="11"/>
  <c r="K12" i="11"/>
  <c r="H12" i="11"/>
  <c r="E12" i="11"/>
  <c r="B12" i="11"/>
  <c r="L11" i="11"/>
  <c r="I11" i="11"/>
  <c r="F11" i="11"/>
  <c r="C11" i="11"/>
  <c r="K11" i="11"/>
  <c r="H11" i="11"/>
  <c r="E11" i="11"/>
  <c r="B11" i="11"/>
  <c r="L8" i="11" l="1"/>
  <c r="L13" i="11" s="1"/>
  <c r="K8" i="11"/>
  <c r="K13" i="11" s="1"/>
  <c r="I8" i="11"/>
  <c r="I13" i="11" s="1"/>
  <c r="H8" i="11"/>
  <c r="H13" i="11" s="1"/>
  <c r="F8" i="11"/>
  <c r="F13" i="11" s="1"/>
  <c r="E8" i="11"/>
  <c r="E13" i="11" s="1"/>
  <c r="C8" i="11"/>
  <c r="C13" i="11" s="1"/>
  <c r="B8" i="11"/>
  <c r="B13" i="11" s="1"/>
  <c r="O7" i="11"/>
  <c r="O12" i="11" s="1"/>
  <c r="N7" i="11"/>
  <c r="N12" i="11" s="1"/>
  <c r="O6" i="11"/>
  <c r="O11" i="11" s="1"/>
  <c r="N6" i="11"/>
  <c r="N11" i="11" s="1"/>
  <c r="C10" i="10"/>
  <c r="C9" i="10"/>
  <c r="C8" i="10"/>
  <c r="C7" i="10"/>
  <c r="C6" i="10"/>
  <c r="B11" i="10"/>
  <c r="C11" i="10" s="1"/>
  <c r="H16" i="19"/>
  <c r="F16" i="19"/>
  <c r="D16" i="19"/>
  <c r="B16" i="19"/>
  <c r="Q6" i="11" l="1"/>
  <c r="Q7" i="11"/>
  <c r="N8" i="11"/>
  <c r="N13" i="11" s="1"/>
  <c r="O8" i="11"/>
  <c r="O13" i="11" s="1"/>
  <c r="Q8" i="11" l="1"/>
  <c r="F17" i="20" l="1"/>
  <c r="F16" i="20"/>
  <c r="F15" i="20"/>
  <c r="F14" i="20"/>
  <c r="F13" i="20"/>
  <c r="F12" i="20"/>
  <c r="F11" i="20"/>
  <c r="F10" i="20"/>
  <c r="F9" i="20"/>
  <c r="F8" i="20"/>
  <c r="F7" i="20"/>
  <c r="C17" i="20"/>
  <c r="C16" i="20"/>
  <c r="C15" i="20"/>
  <c r="C14" i="20"/>
  <c r="C13" i="20"/>
  <c r="C12" i="20"/>
  <c r="C11" i="20"/>
  <c r="C10" i="20"/>
  <c r="C9" i="20"/>
  <c r="C8" i="20"/>
  <c r="C7" i="20"/>
  <c r="I18" i="16"/>
  <c r="I17" i="16"/>
  <c r="I16" i="16"/>
  <c r="I15" i="16"/>
  <c r="I14" i="16"/>
  <c r="I13" i="16"/>
  <c r="I12" i="16"/>
  <c r="I11" i="16"/>
  <c r="I10" i="16"/>
  <c r="I9" i="16"/>
  <c r="I8" i="16"/>
  <c r="F18" i="16"/>
  <c r="E18" i="16"/>
  <c r="C18" i="16"/>
  <c r="B18" i="16"/>
  <c r="H18" i="16" s="1"/>
  <c r="H17" i="16"/>
  <c r="H16" i="16"/>
  <c r="H15" i="16"/>
  <c r="H14" i="16"/>
  <c r="H13" i="16"/>
  <c r="H12" i="16"/>
  <c r="H11" i="16"/>
  <c r="H10" i="16"/>
  <c r="H9" i="16"/>
  <c r="H8" i="16"/>
  <c r="L11" i="9"/>
  <c r="I11" i="9"/>
  <c r="F11" i="9"/>
  <c r="C11" i="9"/>
  <c r="K11" i="9"/>
  <c r="H11" i="9"/>
  <c r="E11" i="9"/>
  <c r="B11" i="9"/>
  <c r="L10" i="9"/>
  <c r="I10" i="9"/>
  <c r="F10" i="9"/>
  <c r="C10" i="9"/>
  <c r="K10" i="9"/>
  <c r="H10" i="9"/>
  <c r="E10" i="9"/>
  <c r="B10" i="9"/>
  <c r="L8" i="9"/>
  <c r="L12" i="9" s="1"/>
  <c r="K8" i="9"/>
  <c r="K12" i="9" s="1"/>
  <c r="I8" i="9"/>
  <c r="I12" i="9" s="1"/>
  <c r="H8" i="9"/>
  <c r="H12" i="9" s="1"/>
  <c r="F8" i="9"/>
  <c r="F12" i="9" s="1"/>
  <c r="E8" i="9"/>
  <c r="E12" i="9" s="1"/>
  <c r="C8" i="9"/>
  <c r="C12" i="9" s="1"/>
  <c r="B8" i="9"/>
  <c r="B12" i="9" s="1"/>
  <c r="O7" i="9"/>
  <c r="O11" i="9" s="1"/>
  <c r="N7" i="9"/>
  <c r="Q7" i="9" s="1"/>
  <c r="O6" i="9"/>
  <c r="O8" i="9" s="1"/>
  <c r="O12" i="9" s="1"/>
  <c r="N6" i="9"/>
  <c r="Q6" i="9" s="1"/>
  <c r="N10" i="9" l="1"/>
  <c r="O10" i="9"/>
  <c r="N11" i="9"/>
  <c r="N8" i="9"/>
  <c r="N12" i="9" s="1"/>
  <c r="C16" i="5" l="1"/>
  <c r="F18" i="26" l="1"/>
  <c r="E18" i="26"/>
  <c r="C18" i="26"/>
  <c r="B18" i="26"/>
  <c r="E16" i="31" l="1"/>
  <c r="E15" i="31"/>
  <c r="E14" i="31"/>
  <c r="E13" i="31"/>
  <c r="E12" i="31"/>
  <c r="E11" i="31"/>
  <c r="E10" i="31"/>
  <c r="E9" i="31"/>
  <c r="E8" i="31"/>
  <c r="E7" i="31"/>
  <c r="E6" i="31"/>
  <c r="F18" i="28"/>
  <c r="F20" i="28" s="1"/>
  <c r="E18" i="28"/>
  <c r="C18" i="28"/>
  <c r="C20" i="28" s="1"/>
  <c r="B18" i="28"/>
  <c r="I17" i="28"/>
  <c r="H17" i="28"/>
  <c r="I16" i="28"/>
  <c r="H16" i="28"/>
  <c r="I15" i="28"/>
  <c r="H15" i="28"/>
  <c r="I14" i="28"/>
  <c r="H14" i="28"/>
  <c r="I13" i="28"/>
  <c r="H13" i="28"/>
  <c r="I12" i="28"/>
  <c r="H12" i="28"/>
  <c r="I11" i="28"/>
  <c r="H11" i="28"/>
  <c r="I10" i="28"/>
  <c r="H10" i="28"/>
  <c r="I9" i="28"/>
  <c r="H9" i="28"/>
  <c r="I8" i="28"/>
  <c r="I18" i="28" s="1"/>
  <c r="I20" i="28" s="1"/>
  <c r="H8" i="28"/>
  <c r="H18" i="28" s="1"/>
  <c r="I17" i="26"/>
  <c r="H17" i="26"/>
  <c r="I16" i="26"/>
  <c r="H16" i="26"/>
  <c r="I15" i="26"/>
  <c r="H15" i="26"/>
  <c r="I14" i="26"/>
  <c r="H14" i="26"/>
  <c r="I13" i="26"/>
  <c r="H13" i="26"/>
  <c r="I12" i="26"/>
  <c r="H12" i="26"/>
  <c r="I11" i="26"/>
  <c r="H11" i="26"/>
  <c r="I10" i="26"/>
  <c r="H10" i="26"/>
  <c r="I9" i="26"/>
  <c r="H9" i="26"/>
  <c r="I8" i="26"/>
  <c r="I18" i="26" s="1"/>
  <c r="H8" i="26"/>
  <c r="H18" i="26" s="1"/>
  <c r="K7" i="19"/>
  <c r="K15" i="19"/>
  <c r="I15" i="19"/>
  <c r="G15" i="19"/>
  <c r="E15" i="19"/>
  <c r="C15" i="19"/>
  <c r="K14" i="19"/>
  <c r="I14" i="19"/>
  <c r="G14" i="19"/>
  <c r="E14" i="19"/>
  <c r="C14" i="19"/>
  <c r="K13" i="19"/>
  <c r="I13" i="19"/>
  <c r="G13" i="19"/>
  <c r="E13" i="19"/>
  <c r="C13" i="19"/>
  <c r="K12" i="19"/>
  <c r="I12" i="19"/>
  <c r="G12" i="19"/>
  <c r="E12" i="19"/>
  <c r="C12" i="19"/>
  <c r="K11" i="19"/>
  <c r="I11" i="19"/>
  <c r="G11" i="19"/>
  <c r="E11" i="19"/>
  <c r="C11" i="19"/>
  <c r="K10" i="19"/>
  <c r="I10" i="19"/>
  <c r="G10" i="19"/>
  <c r="E10" i="19"/>
  <c r="C10" i="19"/>
  <c r="K9" i="19"/>
  <c r="I9" i="19"/>
  <c r="G9" i="19"/>
  <c r="E9" i="19"/>
  <c r="C9" i="19"/>
  <c r="K8" i="19"/>
  <c r="I8" i="19"/>
  <c r="G8" i="19"/>
  <c r="E8" i="19"/>
  <c r="C8" i="19"/>
  <c r="I7" i="19"/>
  <c r="G7" i="19"/>
  <c r="E7" i="19"/>
  <c r="C7" i="19"/>
  <c r="K6" i="19"/>
  <c r="I6" i="19"/>
  <c r="G6" i="19"/>
  <c r="E6" i="19"/>
  <c r="C6" i="19"/>
  <c r="G17" i="29"/>
  <c r="E17" i="29"/>
  <c r="D17" i="29"/>
  <c r="C17" i="29"/>
  <c r="B17" i="29"/>
  <c r="H20" i="28" l="1"/>
  <c r="B20" i="28"/>
  <c r="C19" i="28"/>
  <c r="E20" i="28"/>
  <c r="F19" i="28"/>
  <c r="K17" i="28"/>
  <c r="K16" i="28"/>
  <c r="K15" i="28"/>
  <c r="K14" i="28"/>
  <c r="K13" i="28"/>
  <c r="K12" i="28"/>
  <c r="K11" i="28"/>
  <c r="K10" i="28"/>
  <c r="K9" i="28"/>
  <c r="K8" i="28"/>
  <c r="J17" i="21"/>
  <c r="H17" i="21"/>
  <c r="K16" i="21"/>
  <c r="K15" i="21"/>
  <c r="K14" i="21"/>
  <c r="K13" i="21"/>
  <c r="K12" i="21"/>
  <c r="K11" i="21"/>
  <c r="K10" i="21"/>
  <c r="K9" i="21"/>
  <c r="K8" i="21"/>
  <c r="K7" i="21"/>
  <c r="F17" i="21"/>
  <c r="F16" i="21"/>
  <c r="F15" i="21"/>
  <c r="F14" i="21"/>
  <c r="F13" i="21"/>
  <c r="F12" i="21"/>
  <c r="F11" i="21"/>
  <c r="F10" i="21"/>
  <c r="F9" i="21"/>
  <c r="F8" i="21"/>
  <c r="F7" i="21"/>
  <c r="K18" i="28" l="1"/>
  <c r="K20" i="28" s="1"/>
  <c r="K17" i="21"/>
</calcChain>
</file>

<file path=xl/sharedStrings.xml><?xml version="1.0" encoding="utf-8"?>
<sst xmlns="http://schemas.openxmlformats.org/spreadsheetml/2006/main" count="665" uniqueCount="292">
  <si>
    <t>Frequenza</t>
  </si>
  <si>
    <t>Totale</t>
  </si>
  <si>
    <t>Arezzo</t>
  </si>
  <si>
    <t>Firenze</t>
  </si>
  <si>
    <t>Livorno</t>
  </si>
  <si>
    <t>Pisa</t>
  </si>
  <si>
    <t>Pistoia</t>
  </si>
  <si>
    <t>Prato</t>
  </si>
  <si>
    <t>Siena</t>
  </si>
  <si>
    <t>Bagno a Ripoli</t>
  </si>
  <si>
    <t>Campi Bisenzio</t>
  </si>
  <si>
    <t>Castagneto Carducci</t>
  </si>
  <si>
    <t>Cecina</t>
  </si>
  <si>
    <t>Chiusi</t>
  </si>
  <si>
    <t>Fiesole</t>
  </si>
  <si>
    <t>Montelupo Fiorentino</t>
  </si>
  <si>
    <t>Montepulciano</t>
  </si>
  <si>
    <t>Riparbella</t>
  </si>
  <si>
    <t>Rosignano Marittimo</t>
  </si>
  <si>
    <t>San Casciano val di Pesa</t>
  </si>
  <si>
    <t>Sesto Fiorentino</t>
  </si>
  <si>
    <t>Trequanda</t>
  </si>
  <si>
    <t>Vicchio</t>
  </si>
  <si>
    <t>zona sds</t>
  </si>
  <si>
    <t>Aretina</t>
  </si>
  <si>
    <t>Bassa Val di Cecina</t>
  </si>
  <si>
    <t>Empolese</t>
  </si>
  <si>
    <t>Fiorentina sud-est</t>
  </si>
  <si>
    <t>Mugello</t>
  </si>
  <si>
    <t>Pistoiese</t>
  </si>
  <si>
    <t>Pratese</t>
  </si>
  <si>
    <t>Val di Chiana Senese</t>
  </si>
  <si>
    <t>N</t>
  </si>
  <si>
    <t xml:space="preserve">[Associazione] </t>
  </si>
  <si>
    <t xml:space="preserve">[Cooperativa]  </t>
  </si>
  <si>
    <t xml:space="preserve">[Cooperativa sociale] </t>
  </si>
  <si>
    <t>Unica</t>
  </si>
  <si>
    <t>Differenziata</t>
  </si>
  <si>
    <t>Retta non prevista</t>
  </si>
  <si>
    <t>Minimo</t>
  </si>
  <si>
    <t>Massimo</t>
  </si>
  <si>
    <t>Media</t>
  </si>
  <si>
    <t>Attività prevalenti</t>
  </si>
  <si>
    <t>%</t>
  </si>
  <si>
    <t>sotto i 10</t>
  </si>
  <si>
    <t>da 10 a 19</t>
  </si>
  <si>
    <t>20 e oltre</t>
  </si>
  <si>
    <t>N posti riservati</t>
  </si>
  <si>
    <t>N strutture</t>
  </si>
  <si>
    <t>% strutture</t>
  </si>
  <si>
    <t xml:space="preserve">                       Valori assoluti e percentuali.</t>
  </si>
  <si>
    <t xml:space="preserve"> [6-10 anni]  </t>
  </si>
  <si>
    <t xml:space="preserve">[11-14 anni]  </t>
  </si>
  <si>
    <t xml:space="preserve">[15-17 anni ]  </t>
  </si>
  <si>
    <t>totale</t>
  </si>
  <si>
    <t>M</t>
  </si>
  <si>
    <t>F</t>
  </si>
  <si>
    <t>Italiani</t>
  </si>
  <si>
    <t>Stranieri</t>
  </si>
  <si>
    <t>VALORI PERCENTUALI (su totali per genere)</t>
  </si>
  <si>
    <t xml:space="preserve"> [0-5 anni ]</t>
  </si>
  <si>
    <t>Totali</t>
  </si>
  <si>
    <t>% (su 572)</t>
  </si>
  <si>
    <t>Tipologia di certificazione</t>
  </si>
  <si>
    <t>N bambini</t>
  </si>
  <si>
    <t xml:space="preserve">                       secondo la residenza (rispetto alla sede della struttura).</t>
  </si>
  <si>
    <t>Numero di bambini e adolescenti</t>
  </si>
  <si>
    <t>N minimo</t>
  </si>
  <si>
    <t>N massimo</t>
  </si>
  <si>
    <t>N medio per struttura</t>
  </si>
  <si>
    <t xml:space="preserve">[Struttura semiresidenziale]  </t>
  </si>
  <si>
    <t xml:space="preserve">[Servizi sociali territoriali]  </t>
  </si>
  <si>
    <t xml:space="preserve">[Servizi di neuropsichiatria infantile]  </t>
  </si>
  <si>
    <t xml:space="preserve">[Altri servizi dell’Asl]  </t>
  </si>
  <si>
    <t>Mensile</t>
  </si>
  <si>
    <t>Trimestrale</t>
  </si>
  <si>
    <t>Quadrimestrale</t>
  </si>
  <si>
    <t>Semestrale</t>
  </si>
  <si>
    <t>Annuale</t>
  </si>
  <si>
    <t>Fiorentina nord-ovest</t>
  </si>
  <si>
    <t>Zona / SdS</t>
  </si>
  <si>
    <t>totali</t>
  </si>
  <si>
    <t>di cui stranieri</t>
  </si>
  <si>
    <t>dato 2013</t>
  </si>
  <si>
    <t>dato 2014</t>
  </si>
  <si>
    <t>% su totale per Zona</t>
  </si>
  <si>
    <t>Zona socio-sanitaria</t>
  </si>
  <si>
    <t>[15-17 anni ]</t>
  </si>
  <si>
    <t>% su tot zona</t>
  </si>
  <si>
    <t>entrati</t>
  </si>
  <si>
    <t>usciti</t>
  </si>
  <si>
    <t>DATI AL 31/12/2014</t>
  </si>
  <si>
    <t xml:space="preserve">L'ACCOGLIENZA SEMIRESIDENZIALE </t>
  </si>
  <si>
    <t>DEI BAMBINI E ADOLESCENTI IN TOSCANA</t>
  </si>
  <si>
    <t>DATI REGIONALI SUI SERVIZI SEMIRESIDENZIALI PER L'INFANZIA E L'ADOLESCENZA</t>
  </si>
  <si>
    <t>Indice delle tavole</t>
  </si>
  <si>
    <t>1.   Informazioni sulla struttura semiresidenziale</t>
  </si>
  <si>
    <t>1.1 Anagrafica della struttura semiresidenziale</t>
  </si>
  <si>
    <t>1.2 Tipologia, titolarità, gestione, autorizzazione e accreditamento</t>
  </si>
  <si>
    <t>1.    Informazioni sulla struttura semiresidenziale</t>
  </si>
  <si>
    <t>3.   Informazioni sull’utenza della struttura semiresidenziale</t>
  </si>
  <si>
    <t>3.1 Bambini e adolescenti accolti nella struttura semiresidenziale. Gli iscritti al 31/12/2014</t>
  </si>
  <si>
    <t>3.2  Bambini e adolescenti accolti nella struttura semiresidenziale. I nuovi ingressi nel corso del 2014</t>
  </si>
  <si>
    <t>3.3  Bambini e adolescenti accolti nella struttura semiresidenziale. Gli usciti nel corso del 2014</t>
  </si>
  <si>
    <t>3.4  Bambini e adolescenti accolti nella struttura semiresidenziale. Dati di sintesi sugli iscritti al 31/12/2014, gli entrati e gli usciti nel corso dell'anno</t>
  </si>
  <si>
    <t>2.   Informazioni sui servizi erogati</t>
  </si>
  <si>
    <t>Zona Socio-Sanitaria</t>
  </si>
  <si>
    <t xml:space="preserve">                      Valori assoluti e percentuali</t>
  </si>
  <si>
    <t>Tavola 1.1.2 - Sede della struttura secondo il Comune.</t>
  </si>
  <si>
    <t>Tavola 1.1.1 - Numero di strutture per Zona Socio-Sanitaria.</t>
  </si>
  <si>
    <t>Comune</t>
  </si>
  <si>
    <t>Tavola 1.1.5 - Sede della struttura per Provincia.</t>
  </si>
  <si>
    <t>Provincia</t>
  </si>
  <si>
    <t>Tavola 1.2.1 - Tipologia della struttura per zona socio-sanitaria, anno 2013. Valori assoluti.</t>
  </si>
  <si>
    <t>Tipologia di struttura</t>
  </si>
  <si>
    <t>Semiconvitto, art. 16 Risoluzione Consiglio regionale 2.3.1990</t>
  </si>
  <si>
    <t>Centro diurno, art. 15 Risoluzione Consiglio regionale 2.3.1990</t>
  </si>
  <si>
    <t>Struttura semiresidenziale Regolamento 15/R 2008 di cui alla LR 41/2005</t>
  </si>
  <si>
    <t>tipologia non indicata</t>
  </si>
  <si>
    <t>Struttura semiresidenziale</t>
  </si>
  <si>
    <t>Soggetto gestore</t>
  </si>
  <si>
    <t>Altro soggetto</t>
  </si>
  <si>
    <t>Gestione mista</t>
  </si>
  <si>
    <t>Titolare</t>
  </si>
  <si>
    <t>Ente gestore</t>
  </si>
  <si>
    <t>Tavola 1.2.2 -  Soggetto che gestisce la struttura</t>
  </si>
  <si>
    <t>Tavola 1.2.2.1  - Natura dei soggetti gestori, laddove l'ente gestore è diverso dal titolare della struttura</t>
  </si>
  <si>
    <t xml:space="preserve">                        Valori assoluti e percentuali.</t>
  </si>
  <si>
    <t>Tavola 1.2.3 - Tipologia di retta media giornaliera prevista dalle strutture.</t>
  </si>
  <si>
    <t>Tipologia di retta</t>
  </si>
  <si>
    <t>Non indicata</t>
  </si>
  <si>
    <t>Tavola 1.2.3.1 - Importi medi, minimi e massimi delle rette, laddove previste</t>
  </si>
  <si>
    <t>Valore della retta in euro</t>
  </si>
  <si>
    <t>Retta differenziata "frequenza minima"</t>
  </si>
  <si>
    <t>Retta differenziata "frequenza intermedia"</t>
  </si>
  <si>
    <t>Retta differenziata "frequenza massima"</t>
  </si>
  <si>
    <t>Retta unica €</t>
  </si>
  <si>
    <t>1.2 Tipologia, titolarità, gestione e rette</t>
  </si>
  <si>
    <t>2.1  Aree di intervento</t>
  </si>
  <si>
    <t>2.2  Posti riservati in convenzione</t>
  </si>
  <si>
    <t>2.3 Il progetto educativo individualizzato (P.E.I.)</t>
  </si>
  <si>
    <t xml:space="preserve">                      Valori assoluti e percentuali su totale rispondenti (38)</t>
  </si>
  <si>
    <t>Osservazione</t>
  </si>
  <si>
    <t>Supporto alle relazioni bambino/adolescente -  famiglia</t>
  </si>
  <si>
    <t>Sostegno alla genitorialità</t>
  </si>
  <si>
    <t xml:space="preserve"> Sostegno nell’apprendimento scolastico</t>
  </si>
  <si>
    <t>Monitoraggio della situazione familiare</t>
  </si>
  <si>
    <t xml:space="preserve">                      Valori assoluti e percentuali su totale rispondenti (36)</t>
  </si>
  <si>
    <t>Sostegno all’orientamento e inserimento lavorativo</t>
  </si>
  <si>
    <t>Attività secondarie</t>
  </si>
  <si>
    <t>Sostegno nell’apprendimento scolastico</t>
  </si>
  <si>
    <t>Promozione della socializzazione</t>
  </si>
  <si>
    <t>Sostegno all'autonomia e responsabilizzazione</t>
  </si>
  <si>
    <r>
      <t>Tavola 2.1.1 - Principali aree di intervento in cui opera la struttura. R</t>
    </r>
    <r>
      <rPr>
        <b/>
        <sz val="10"/>
        <rFont val="Arial"/>
        <family val="2"/>
      </rPr>
      <t>isposta a scelta multipla.</t>
    </r>
  </si>
  <si>
    <r>
      <t>Tavola 2.1.1.1 - Principali aree di intervento in cui opera la struttura. R</t>
    </r>
    <r>
      <rPr>
        <b/>
        <sz val="10"/>
        <rFont val="Arial"/>
        <family val="2"/>
      </rPr>
      <t>isposta a scelta multipla.</t>
    </r>
  </si>
  <si>
    <t xml:space="preserve">                      Valori assoluti e percentuali su totale rispondenti (38).</t>
  </si>
  <si>
    <t xml:space="preserve">                      Intervalli di valore.</t>
  </si>
  <si>
    <t xml:space="preserve">                      Valori assoluti.</t>
  </si>
  <si>
    <t>Soggetti</t>
  </si>
  <si>
    <t>Posti riservati previsti</t>
  </si>
  <si>
    <t>Posti riservati non previsti</t>
  </si>
  <si>
    <t>Tavola 2.2.1 - Presenza di posti riservati in convenzione.</t>
  </si>
  <si>
    <t>Tavola 2.2.1.1 - Posti riservati in convenzione.</t>
  </si>
  <si>
    <t>Asl</t>
  </si>
  <si>
    <t>Altro</t>
  </si>
  <si>
    <t xml:space="preserve">                      </t>
  </si>
  <si>
    <t>Bambini e adolescenti PEI</t>
  </si>
  <si>
    <t>Totale bambini e adolescenti iscritti a fine anno</t>
  </si>
  <si>
    <t>% su totale</t>
  </si>
  <si>
    <t>N Bambini e adolescenti</t>
  </si>
  <si>
    <t xml:space="preserve">                      Risposta a scelta multipla. % su totale strutture (38)</t>
  </si>
  <si>
    <t xml:space="preserve">Tavola 2.3.1.1 - Soggetti che hanno elaborato il P.E.I. 
</t>
  </si>
  <si>
    <t>Familiari</t>
  </si>
  <si>
    <t>Scuola</t>
  </si>
  <si>
    <t>Bambino/Adolescente</t>
  </si>
  <si>
    <t>Servizi sociali territoriali</t>
  </si>
  <si>
    <t>Servizi di neuropsichiatria infantile</t>
  </si>
  <si>
    <t>Altri servizi dell’Asl</t>
  </si>
  <si>
    <t xml:space="preserve">Tavola 2.3.1.2 - Soggetti coinvolti nell'elaborazione del P.E.I. 
</t>
  </si>
  <si>
    <t xml:space="preserve">                      Risposta a scelta multipla. Valori % su totale strutture (38)</t>
  </si>
  <si>
    <t>Tavola 2.3.2 - Soggetti che hanno partecipato alle fasi di verifica del P.E.I.</t>
  </si>
  <si>
    <t>Tavola 2.3.2.1 - Frequenza con la quale vengono abitualmente verificati i P.E.I.</t>
  </si>
  <si>
    <t>Tavola 2.3.1. Bambini e adolescenti per i quali è stato elaborato un Progetto Educativo Individualizzato (P.E.I.)</t>
  </si>
  <si>
    <t>Totale complessivo</t>
  </si>
  <si>
    <t>Tavola 3.1.1 - Bambini e adolescenti iscritti alle strutture semiresidenziali al 31.12.2014, per cittadinanza, genere e età</t>
  </si>
  <si>
    <t xml:space="preserve">                      Dati di sintesi per Zona Socio-Sanitaria sede di strutture,</t>
  </si>
  <si>
    <t xml:space="preserve">                      e per cittadinanza degli accolti. Valori assoluti e percentuali.</t>
  </si>
  <si>
    <t>valore assoluto</t>
  </si>
  <si>
    <t>% sul totale bambini</t>
  </si>
  <si>
    <t>% sul totale stranieri</t>
  </si>
  <si>
    <t xml:space="preserve">                       Dati di dettaglio per Zona Socio-Sanitaria in cui hanno sede le strutture,</t>
  </si>
  <si>
    <t xml:space="preserve">                       secondo il genere e la cittadinanza.</t>
  </si>
  <si>
    <t>Bambini e adolescenti</t>
  </si>
  <si>
    <t>Fascia di età</t>
  </si>
  <si>
    <t>Fasce di età</t>
  </si>
  <si>
    <t>Valore assoluto</t>
  </si>
  <si>
    <t xml:space="preserve">                         al 31.12.2014 secondo le fasce di età.</t>
  </si>
  <si>
    <t>Tavola 3.1.3 - Bambini e adolescenti iscritti al 31.12.2014 per classi di età e Zone Socio-Sanitarie sedi di strutture</t>
  </si>
  <si>
    <t xml:space="preserve">Tavola 3.1.2 - Bambini e adolescenti iscritti alle strutture semiresidenziali </t>
  </si>
  <si>
    <t xml:space="preserve">                      in ogni Zona Socio-Sanitaria in cui hanno sede le strutture.</t>
  </si>
  <si>
    <t xml:space="preserve">Tavola 3.1.4 - Bambini e adolescenti iscritti alle strutture semiresidenziali al 31.12.2014. </t>
  </si>
  <si>
    <t xml:space="preserve">Tavola 3.1.5 - Bambini e adolescenti iscritti alle strutture semiresidenziali al 31.12.2014. </t>
  </si>
  <si>
    <t>Tavola 3.1.7 - Bambini e adolescenti iscritti alla struttura al 31.12.2014,</t>
  </si>
  <si>
    <t>Residenza rispetto alla struttura</t>
  </si>
  <si>
    <t>Stesso comune</t>
  </si>
  <si>
    <t>Stessa zona socio-sanitaria/SdS</t>
  </si>
  <si>
    <t>Stessa regione</t>
  </si>
  <si>
    <t>Altra regione</t>
  </si>
  <si>
    <t>Dall’estero</t>
  </si>
  <si>
    <t>Disabilità fisica</t>
  </si>
  <si>
    <t>Disabilità psichica</t>
  </si>
  <si>
    <t>Disabilità sensoriale</t>
  </si>
  <si>
    <t>Disabilità plurima</t>
  </si>
  <si>
    <t>Totale indicato</t>
  </si>
  <si>
    <t>N bambini e adolescenti</t>
  </si>
  <si>
    <t xml:space="preserve">                         iscritti alla struttura semiresidenziale al 31.12.2014</t>
  </si>
  <si>
    <t xml:space="preserve">Tavola 3.1.8 - Bambini e adolescenti iscritti alla struttura al 31.12.2014 </t>
  </si>
  <si>
    <t xml:space="preserve">                      con disabilità e altre certificazioni</t>
  </si>
  <si>
    <t xml:space="preserve">                      (Certificazione NPI, Certificazione L. 104, Invalidità civile, etc.)</t>
  </si>
  <si>
    <t>Tavola 3.2.1 - Bambini e adolescenti entrati nelle strutture semiresidenziali nel corso del 2013, per cittadinanza, genere e età.</t>
  </si>
  <si>
    <t>Tavola 3.2.2 - Bambini e adolescenti entrati nel 2014 per classi di età e Zone Socio-Sanitarie sedi di strutture.</t>
  </si>
  <si>
    <t>Totali complessivi</t>
  </si>
  <si>
    <t>% su totale complessivo</t>
  </si>
  <si>
    <t>Entrati nel corso del 2014</t>
  </si>
  <si>
    <t>Iscritti al 31/12/14</t>
  </si>
  <si>
    <t>Usciti nel corso del 2014</t>
  </si>
  <si>
    <t xml:space="preserve">Tavola 3.2.3 - Bambini e adolescenti entrati nel corso dell'anno 2014. </t>
  </si>
  <si>
    <t>Tavola 3.3.1 -  Bambini e adolescenti usciti nel 2014 per cittadinanza, genere e classi di età. Valori assoluti e percentuali (su totali di genere)</t>
  </si>
  <si>
    <t>Tavola 3.3.2 - Bambini e adolescenti usciti nel 2014 per classi di età e Zone Socio-Sanitarie sedi di strutture.</t>
  </si>
  <si>
    <t xml:space="preserve">                      di permanenza nella struttura semiresidenziale.</t>
  </si>
  <si>
    <t>Permanenza degli usciti</t>
  </si>
  <si>
    <t>N. bambini e adolescenti</t>
  </si>
  <si>
    <t>% sul totale</t>
  </si>
  <si>
    <t>Meno di 3 mesi</t>
  </si>
  <si>
    <t>Da 3 a 6 mesi</t>
  </si>
  <si>
    <t>Da 6 a 12 mesi</t>
  </si>
  <si>
    <t xml:space="preserve">Da 1 a 2 anni </t>
  </si>
  <si>
    <t>Da 2 a 3 anni</t>
  </si>
  <si>
    <t>Motivazione</t>
  </si>
  <si>
    <t>Conclusione del progetto educativo</t>
  </si>
  <si>
    <t>Raggiungimento maggiore età</t>
  </si>
  <si>
    <t>Trasferimento residenza</t>
  </si>
  <si>
    <t>Interruzione  da parte della famiglia</t>
  </si>
  <si>
    <t>Interruzione del progetto da parte dei servizi (bambino resta in famiglia)</t>
  </si>
  <si>
    <t>Interruzione per inserimento del minore in struttura residenziale o affidamento</t>
  </si>
  <si>
    <t>Difficoltà di inserimento del ragazzo/bambino</t>
  </si>
  <si>
    <t>Comportamenti del bambino/ragazzo che provocavano pregiudizio agli altri</t>
  </si>
  <si>
    <t>Malattia</t>
  </si>
  <si>
    <t>Più di tre anni</t>
  </si>
  <si>
    <t>% sul totale entrati</t>
  </si>
  <si>
    <t>Iscritti</t>
  </si>
  <si>
    <t xml:space="preserve">Tavola 3.3.4 - Bambini e adolescenti usciti nel 2014, secondo il periodo </t>
  </si>
  <si>
    <t>Tavola 3.3.5 - Motivo prevalente che ha condotto all’uscita dal servizio</t>
  </si>
  <si>
    <t xml:space="preserve">Tavola 3.3.3 - Bambini e adolescenti usciti nel corso dell'anno 2014. </t>
  </si>
  <si>
    <t>Totali per cittadinanza</t>
  </si>
  <si>
    <t xml:space="preserve">3.4  Bambini e adolescenti accolti nella struttura semiresidenziale. </t>
  </si>
  <si>
    <t xml:space="preserve">       Dati di sintesi sugli iscritti al 31/12/2014, gli entrati e gli usciti nel corso dell'anno</t>
  </si>
  <si>
    <t>Valori percentuali</t>
  </si>
  <si>
    <t>Entrati</t>
  </si>
  <si>
    <t>Usciti</t>
  </si>
  <si>
    <t xml:space="preserve">                      Flusso per Zona Socio-Sanitaria sede di strutture.</t>
  </si>
  <si>
    <t>Zona Socio- Sanitaria</t>
  </si>
  <si>
    <t>flusso                             (iscritti + usciti)</t>
  </si>
  <si>
    <t xml:space="preserve">                           Valori assoluti e percentuali su totali di genere.</t>
  </si>
  <si>
    <t>Tot</t>
  </si>
  <si>
    <t xml:space="preserve">Tavola 3.4.4 - Bambini e adolescenti presenti al 31.12, entrati e usciti nell'anno 2014. </t>
  </si>
  <si>
    <t>Tavola 3.4.1 - Flusso complessivo dei bambini e adolescenti</t>
  </si>
  <si>
    <t xml:space="preserve">                      accolti nelle strutture semiresidenziali nell'anno 2014.</t>
  </si>
  <si>
    <t>Entrati nell'anno</t>
  </si>
  <si>
    <t>Usciti nell'anno</t>
  </si>
  <si>
    <t>Iscritti al 31.12.14</t>
  </si>
  <si>
    <t>Anno 2014</t>
  </si>
  <si>
    <t>Anno 2013</t>
  </si>
  <si>
    <t xml:space="preserve">                     Confronto con l'anno 2013</t>
  </si>
  <si>
    <t>Presenze di bambini nell'anno*</t>
  </si>
  <si>
    <t>*iscritti+usciti</t>
  </si>
  <si>
    <t xml:space="preserve">Tavola 3.4.2 - Bambini e adolescenti iscritti, entrati e usciti per cittadinanza e genere. </t>
  </si>
  <si>
    <t xml:space="preserve">Tavola 3.4.3 - Bambini e adolescenti iscritti, entrati e usciti per classi di età. </t>
  </si>
  <si>
    <t xml:space="preserve">                      Valori assoluti e percentuali su totali per età.</t>
  </si>
  <si>
    <t>iscritti al 31.12.2014</t>
  </si>
  <si>
    <t>Totale regionale</t>
  </si>
  <si>
    <t>fino a 5</t>
  </si>
  <si>
    <t>sopra i 10</t>
  </si>
  <si>
    <t>Numero di bambini disabili per struttura</t>
  </si>
  <si>
    <t xml:space="preserve">da 6 a 10 </t>
  </si>
  <si>
    <t xml:space="preserve">Tavola 3.1.8.2 - Tipologia di disabilità/certificazione dei bambini/adolescenti </t>
  </si>
  <si>
    <t xml:space="preserve">        </t>
  </si>
  <si>
    <t xml:space="preserve">Tavola 3.1.8.1 - Numero di strutture con bambini e adolescenti iscritti al 31.12.2014 </t>
  </si>
  <si>
    <t xml:space="preserve">                          con disabilità e altre certificazioni.</t>
  </si>
  <si>
    <t>Tavola 2.2.1.2 - Enti con i quali sono riservati posti in convenzione.</t>
  </si>
  <si>
    <t>Tavola 3.1.6 - Incidenza dei bambini e adolescenti stranieri presenti a fine anno</t>
  </si>
  <si>
    <t xml:space="preserve">                     Confronti anni 2014 e 2013. Valori assoluti e percentuali.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</si>
</sst>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#.0"/>
    <numFmt numFmtId="166" formatCode="0.0"/>
  </numFmts>
  <fonts count="3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 Bold"/>
    </font>
    <font>
      <b/>
      <sz val="9"/>
      <color indexed="8"/>
      <name val="Arial Bold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 Bold"/>
    </font>
    <font>
      <i/>
      <sz val="9"/>
      <color indexed="8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82">
    <xf numFmtId="0" fontId="0" fillId="0" borderId="0" xfId="0"/>
    <xf numFmtId="10" fontId="0" fillId="0" borderId="0" xfId="0" applyNumberFormat="1"/>
    <xf numFmtId="0" fontId="0" fillId="0" borderId="0" xfId="0" applyAlignment="1">
      <alignment horizontal="right"/>
    </xf>
    <xf numFmtId="16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Border="1" applyAlignment="1">
      <alignment horizontal="right" wrapText="1"/>
    </xf>
    <xf numFmtId="0" fontId="4" fillId="0" borderId="0" xfId="1" applyFont="1" applyBorder="1" applyAlignment="1">
      <alignment horizontal="left" wrapText="1"/>
    </xf>
    <xf numFmtId="0" fontId="6" fillId="0" borderId="0" xfId="0" applyFont="1" applyBorder="1" applyAlignment="1"/>
    <xf numFmtId="0" fontId="7" fillId="0" borderId="0" xfId="0" applyFont="1" applyBorder="1" applyAlignment="1"/>
    <xf numFmtId="164" fontId="4" fillId="0" borderId="0" xfId="2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right"/>
    </xf>
    <xf numFmtId="0" fontId="5" fillId="0" borderId="0" xfId="2" applyBorder="1" applyAlignment="1">
      <alignment horizontal="center"/>
    </xf>
    <xf numFmtId="0" fontId="4" fillId="0" borderId="3" xfId="3" applyFont="1" applyBorder="1" applyAlignment="1">
      <alignment horizontal="right" wrapText="1"/>
    </xf>
    <xf numFmtId="0" fontId="9" fillId="0" borderId="3" xfId="3" applyFont="1" applyBorder="1" applyAlignment="1">
      <alignment horizontal="right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/>
    <xf numFmtId="0" fontId="4" fillId="0" borderId="3" xfId="4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0" fontId="4" fillId="0" borderId="0" xfId="4" applyFont="1" applyBorder="1" applyAlignment="1">
      <alignment horizontal="right" wrapText="1"/>
    </xf>
    <xf numFmtId="0" fontId="10" fillId="0" borderId="0" xfId="0" applyFont="1" applyAlignment="1"/>
    <xf numFmtId="1" fontId="10" fillId="0" borderId="0" xfId="0" applyNumberFormat="1" applyFont="1" applyAlignment="1"/>
    <xf numFmtId="0" fontId="9" fillId="0" borderId="3" xfId="4" applyFont="1" applyBorder="1" applyAlignment="1">
      <alignment horizontal="right" wrapText="1"/>
    </xf>
    <xf numFmtId="0" fontId="11" fillId="0" borderId="3" xfId="0" applyFont="1" applyBorder="1" applyAlignment="1"/>
    <xf numFmtId="1" fontId="11" fillId="0" borderId="3" xfId="0" applyNumberFormat="1" applyFont="1" applyBorder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1" fontId="10" fillId="0" borderId="0" xfId="0" applyNumberFormat="1" applyFont="1" applyBorder="1"/>
    <xf numFmtId="1" fontId="10" fillId="0" borderId="0" xfId="0" applyNumberFormat="1" applyFont="1"/>
    <xf numFmtId="0" fontId="12" fillId="0" borderId="3" xfId="0" applyFont="1" applyBorder="1"/>
    <xf numFmtId="1" fontId="11" fillId="0" borderId="3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0" xfId="0" applyFont="1" applyBorder="1"/>
    <xf numFmtId="0" fontId="3" fillId="0" borderId="3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0" fillId="0" borderId="0" xfId="0" applyFill="1"/>
    <xf numFmtId="0" fontId="14" fillId="0" borderId="0" xfId="0" applyFont="1"/>
    <xf numFmtId="0" fontId="3" fillId="0" borderId="0" xfId="0" applyFont="1" applyAlignment="1">
      <alignment horizontal="right" wrapText="1"/>
    </xf>
    <xf numFmtId="1" fontId="1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3" fillId="0" borderId="0" xfId="0" applyFont="1"/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20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2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 indent="2"/>
    </xf>
    <xf numFmtId="0" fontId="2" fillId="0" borderId="0" xfId="0" applyFont="1" applyBorder="1" applyAlignment="1">
      <alignment horizontal="left"/>
    </xf>
    <xf numFmtId="0" fontId="22" fillId="0" borderId="0" xfId="7" applyFont="1" applyBorder="1" applyAlignment="1">
      <alignment vertical="center"/>
    </xf>
    <xf numFmtId="0" fontId="4" fillId="0" borderId="2" xfId="7" applyFont="1" applyBorder="1" applyAlignment="1"/>
    <xf numFmtId="0" fontId="4" fillId="0" borderId="2" xfId="7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2" fillId="0" borderId="0" xfId="0" applyFont="1" applyAlignment="1"/>
    <xf numFmtId="0" fontId="23" fillId="0" borderId="2" xfId="5" applyFont="1" applyBorder="1" applyAlignment="1">
      <alignment horizontal="left"/>
    </xf>
    <xf numFmtId="0" fontId="4" fillId="0" borderId="2" xfId="5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6" fillId="0" borderId="0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left" vertical="center"/>
    </xf>
    <xf numFmtId="0" fontId="24" fillId="0" borderId="2" xfId="7" applyFont="1" applyBorder="1" applyAlignment="1">
      <alignment horizontal="left"/>
    </xf>
    <xf numFmtId="0" fontId="25" fillId="0" borderId="2" xfId="7" applyFont="1" applyBorder="1" applyAlignment="1">
      <alignment horizontal="right" wrapText="1"/>
    </xf>
    <xf numFmtId="0" fontId="11" fillId="0" borderId="3" xfId="0" applyFont="1" applyBorder="1"/>
    <xf numFmtId="0" fontId="6" fillId="0" borderId="0" xfId="8" applyFont="1" applyBorder="1" applyAlignment="1"/>
    <xf numFmtId="0" fontId="5" fillId="0" borderId="0" xfId="8" applyFont="1" applyBorder="1" applyAlignment="1">
      <alignment vertical="center"/>
    </xf>
    <xf numFmtId="0" fontId="6" fillId="0" borderId="0" xfId="8" applyFont="1" applyBorder="1" applyAlignment="1">
      <alignment vertical="center"/>
    </xf>
    <xf numFmtId="0" fontId="23" fillId="0" borderId="1" xfId="8" applyFont="1" applyBorder="1" applyAlignment="1">
      <alignment horizontal="center"/>
    </xf>
    <xf numFmtId="0" fontId="4" fillId="0" borderId="2" xfId="6" applyFont="1" applyFill="1" applyBorder="1" applyAlignment="1">
      <alignment horizontal="right" wrapText="1"/>
    </xf>
    <xf numFmtId="0" fontId="25" fillId="0" borderId="3" xfId="6" applyFont="1" applyFill="1" applyBorder="1" applyAlignment="1">
      <alignment horizontal="right" wrapText="1"/>
    </xf>
    <xf numFmtId="0" fontId="12" fillId="0" borderId="0" xfId="0" applyFont="1"/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6" fillId="0" borderId="0" xfId="10" applyFont="1" applyBorder="1" applyAlignment="1"/>
    <xf numFmtId="0" fontId="7" fillId="0" borderId="0" xfId="10" applyFont="1" applyBorder="1" applyAlignment="1">
      <alignment vertical="center"/>
    </xf>
    <xf numFmtId="2" fontId="0" fillId="0" borderId="0" xfId="0" applyNumberForma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1" fontId="3" fillId="0" borderId="3" xfId="0" applyNumberFormat="1" applyFont="1" applyBorder="1"/>
    <xf numFmtId="166" fontId="10" fillId="0" borderId="3" xfId="0" applyNumberFormat="1" applyFont="1" applyBorder="1"/>
    <xf numFmtId="0" fontId="6" fillId="0" borderId="0" xfId="9" applyFont="1" applyBorder="1" applyAlignment="1">
      <alignment vertical="center"/>
    </xf>
    <xf numFmtId="0" fontId="5" fillId="0" borderId="0" xfId="9" applyFont="1" applyBorder="1" applyAlignment="1">
      <alignment vertical="center"/>
    </xf>
    <xf numFmtId="0" fontId="6" fillId="0" borderId="0" xfId="11" applyFont="1" applyBorder="1" applyAlignment="1"/>
    <xf numFmtId="0" fontId="3" fillId="0" borderId="0" xfId="0" applyFont="1" applyFill="1"/>
    <xf numFmtId="1" fontId="3" fillId="0" borderId="0" xfId="0" applyNumberFormat="1" applyFont="1" applyBorder="1"/>
    <xf numFmtId="1" fontId="10" fillId="0" borderId="3" xfId="0" applyNumberFormat="1" applyFont="1" applyBorder="1"/>
    <xf numFmtId="0" fontId="3" fillId="0" borderId="2" xfId="0" applyFont="1" applyBorder="1" applyAlignment="1">
      <alignment horizontal="right" wrapText="1"/>
    </xf>
    <xf numFmtId="0" fontId="0" fillId="0" borderId="1" xfId="0" applyBorder="1"/>
    <xf numFmtId="0" fontId="2" fillId="0" borderId="0" xfId="0" applyFont="1" applyFill="1" applyBorder="1"/>
    <xf numFmtId="0" fontId="8" fillId="0" borderId="1" xfId="12" applyFont="1" applyBorder="1" applyAlignment="1">
      <alignment horizontal="left"/>
    </xf>
    <xf numFmtId="0" fontId="8" fillId="0" borderId="0" xfId="12" applyFont="1" applyBorder="1" applyAlignment="1">
      <alignment horizontal="left"/>
    </xf>
    <xf numFmtId="0" fontId="6" fillId="0" borderId="0" xfId="13" applyFont="1" applyBorder="1" applyAlignment="1"/>
    <xf numFmtId="0" fontId="22" fillId="0" borderId="0" xfId="14" applyFont="1" applyBorder="1" applyAlignment="1"/>
    <xf numFmtId="0" fontId="6" fillId="0" borderId="0" xfId="15" applyFont="1" applyBorder="1" applyAlignment="1"/>
    <xf numFmtId="0" fontId="8" fillId="0" borderId="0" xfId="16" applyFont="1" applyFill="1" applyBorder="1" applyAlignment="1">
      <alignment horizontal="left"/>
    </xf>
    <xf numFmtId="0" fontId="9" fillId="0" borderId="0" xfId="16" applyFont="1" applyFill="1" applyBorder="1" applyAlignment="1">
      <alignment vertical="top"/>
    </xf>
    <xf numFmtId="0" fontId="9" fillId="0" borderId="0" xfId="16" applyFont="1" applyFill="1" applyBorder="1" applyAlignment="1">
      <alignment horizontal="left" vertical="center"/>
    </xf>
    <xf numFmtId="0" fontId="4" fillId="0" borderId="2" xfId="16" applyFont="1" applyFill="1" applyBorder="1" applyAlignment="1">
      <alignment horizontal="left" wrapText="1"/>
    </xf>
    <xf numFmtId="0" fontId="4" fillId="0" borderId="2" xfId="13" applyFont="1" applyBorder="1" applyAlignment="1">
      <alignment horizontal="right" wrapText="1"/>
    </xf>
    <xf numFmtId="0" fontId="5" fillId="0" borderId="2" xfId="13" applyFont="1" applyBorder="1" applyAlignment="1"/>
    <xf numFmtId="0" fontId="4" fillId="0" borderId="2" xfId="13" applyFont="1" applyBorder="1" applyAlignment="1">
      <alignment horizontal="right"/>
    </xf>
    <xf numFmtId="0" fontId="25" fillId="0" borderId="2" xfId="13" applyFont="1" applyFill="1" applyBorder="1" applyAlignment="1">
      <alignment horizontal="right"/>
    </xf>
    <xf numFmtId="0" fontId="4" fillId="0" borderId="0" xfId="13" applyFont="1" applyBorder="1" applyAlignment="1">
      <alignment horizontal="left"/>
    </xf>
    <xf numFmtId="0" fontId="4" fillId="0" borderId="0" xfId="13" applyFont="1" applyFill="1" applyBorder="1" applyAlignment="1">
      <alignment horizontal="left"/>
    </xf>
    <xf numFmtId="0" fontId="9" fillId="0" borderId="3" xfId="13" applyFont="1" applyBorder="1" applyAlignment="1">
      <alignment horizontal="left"/>
    </xf>
    <xf numFmtId="0" fontId="2" fillId="0" borderId="0" xfId="0" applyFont="1" applyBorder="1" applyAlignment="1"/>
    <xf numFmtId="2" fontId="10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7" fillId="0" borderId="0" xfId="0" applyFont="1"/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right" vertical="top" wrapText="1"/>
    </xf>
    <xf numFmtId="0" fontId="3" fillId="0" borderId="1" xfId="0" applyFont="1" applyBorder="1" applyAlignment="1"/>
    <xf numFmtId="164" fontId="27" fillId="0" borderId="1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164" fontId="4" fillId="0" borderId="0" xfId="4" applyNumberFormat="1" applyFont="1" applyBorder="1" applyAlignment="1">
      <alignment horizontal="right"/>
    </xf>
    <xf numFmtId="164" fontId="4" fillId="0" borderId="1" xfId="4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0" xfId="4" applyNumberFormat="1" applyFont="1" applyFill="1" applyBorder="1" applyAlignment="1">
      <alignment horizontal="right"/>
    </xf>
    <xf numFmtId="0" fontId="25" fillId="0" borderId="0" xfId="1" applyFont="1" applyBorder="1" applyAlignment="1">
      <alignment horizontal="left" wrapText="1"/>
    </xf>
    <xf numFmtId="166" fontId="25" fillId="0" borderId="0" xfId="1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166" fontId="10" fillId="0" borderId="0" xfId="0" applyNumberFormat="1" applyFont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7" fillId="0" borderId="0" xfId="0" applyFont="1" applyBorder="1" applyAlignment="1"/>
    <xf numFmtId="0" fontId="27" fillId="0" borderId="0" xfId="0" applyFont="1" applyBorder="1" applyAlignment="1">
      <alignment horizontal="center"/>
    </xf>
    <xf numFmtId="0" fontId="0" fillId="0" borderId="3" xfId="0" applyBorder="1"/>
    <xf numFmtId="166" fontId="10" fillId="0" borderId="0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3" fillId="0" borderId="0" xfId="0" applyFont="1" applyBorder="1"/>
    <xf numFmtId="164" fontId="9" fillId="0" borderId="0" xfId="4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29" fillId="0" borderId="3" xfId="1" applyFont="1" applyBorder="1" applyAlignment="1">
      <alignment horizontal="left" wrapText="1"/>
    </xf>
    <xf numFmtId="166" fontId="11" fillId="0" borderId="3" xfId="0" applyNumberFormat="1" applyFont="1" applyBorder="1"/>
    <xf numFmtId="0" fontId="27" fillId="0" borderId="0" xfId="0" applyFont="1" applyBorder="1"/>
    <xf numFmtId="0" fontId="4" fillId="0" borderId="3" xfId="4" applyFont="1" applyBorder="1" applyAlignment="1">
      <alignment horizontal="left" wrapText="1"/>
    </xf>
    <xf numFmtId="0" fontId="4" fillId="0" borderId="2" xfId="4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4" fillId="0" borderId="1" xfId="4" applyFont="1" applyBorder="1" applyAlignment="1">
      <alignment horizontal="center" wrapText="1"/>
    </xf>
    <xf numFmtId="0" fontId="10" fillId="0" borderId="3" xfId="0" applyFont="1" applyBorder="1" applyAlignment="1">
      <alignment horizontal="right"/>
    </xf>
    <xf numFmtId="1" fontId="10" fillId="0" borderId="0" xfId="0" applyNumberFormat="1" applyFont="1" applyAlignment="1">
      <alignment horizontal="right"/>
    </xf>
    <xf numFmtId="1" fontId="11" fillId="0" borderId="3" xfId="0" applyNumberFormat="1" applyFont="1" applyBorder="1" applyAlignment="1">
      <alignment horizontal="right"/>
    </xf>
    <xf numFmtId="166" fontId="10" fillId="0" borderId="1" xfId="0" applyNumberFormat="1" applyFont="1" applyBorder="1"/>
    <xf numFmtId="166" fontId="10" fillId="0" borderId="0" xfId="0" applyNumberFormat="1" applyFont="1"/>
    <xf numFmtId="166" fontId="1" fillId="0" borderId="0" xfId="0" applyNumberFormat="1" applyFont="1"/>
    <xf numFmtId="166" fontId="30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/>
    <xf numFmtId="0" fontId="10" fillId="0" borderId="0" xfId="0" applyFont="1" applyFill="1"/>
    <xf numFmtId="1" fontId="10" fillId="0" borderId="0" xfId="0" applyNumberFormat="1" applyFont="1" applyFill="1"/>
    <xf numFmtId="0" fontId="12" fillId="0" borderId="3" xfId="0" applyFont="1" applyFill="1" applyBorder="1"/>
    <xf numFmtId="1" fontId="12" fillId="0" borderId="3" xfId="0" applyNumberFormat="1" applyFont="1" applyFill="1" applyBorder="1"/>
    <xf numFmtId="0" fontId="3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0" fillId="0" borderId="1" xfId="0" applyBorder="1" applyAlignment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1" fontId="1" fillId="0" borderId="0" xfId="0" applyNumberFormat="1" applyFont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6" fontId="25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166" fontId="11" fillId="0" borderId="3" xfId="0" applyNumberFormat="1" applyFont="1" applyFill="1" applyBorder="1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left" wrapText="1"/>
    </xf>
    <xf numFmtId="0" fontId="10" fillId="0" borderId="0" xfId="0" applyFont="1" applyBorder="1" applyAlignment="1">
      <alignment horizontal="right" wrapText="1"/>
    </xf>
    <xf numFmtId="0" fontId="12" fillId="0" borderId="0" xfId="0" applyFont="1" applyBorder="1"/>
    <xf numFmtId="1" fontId="0" fillId="0" borderId="0" xfId="0" applyNumberFormat="1"/>
    <xf numFmtId="0" fontId="11" fillId="0" borderId="0" xfId="0" applyFont="1" applyBorder="1"/>
    <xf numFmtId="166" fontId="27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/>
    <xf numFmtId="1" fontId="1" fillId="0" borderId="3" xfId="0" applyNumberFormat="1" applyFont="1" applyBorder="1"/>
    <xf numFmtId="0" fontId="1" fillId="0" borderId="3" xfId="0" applyFont="1" applyBorder="1"/>
    <xf numFmtId="0" fontId="2" fillId="0" borderId="0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3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64" fontId="4" fillId="0" borderId="0" xfId="5" applyNumberFormat="1" applyFont="1" applyBorder="1" applyAlignment="1">
      <alignment horizontal="right"/>
    </xf>
    <xf numFmtId="0" fontId="31" fillId="0" borderId="3" xfId="0" applyFont="1" applyFill="1" applyBorder="1" applyAlignment="1">
      <alignment horizontal="left" wrapText="1"/>
    </xf>
    <xf numFmtId="164" fontId="12" fillId="0" borderId="3" xfId="0" applyNumberFormat="1" applyFont="1" applyBorder="1" applyAlignment="1"/>
    <xf numFmtId="0" fontId="4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right"/>
    </xf>
    <xf numFmtId="0" fontId="32" fillId="0" borderId="0" xfId="0" applyFont="1" applyFill="1" applyBorder="1" applyAlignment="1">
      <alignment horizontal="left"/>
    </xf>
    <xf numFmtId="0" fontId="33" fillId="0" borderId="0" xfId="0" applyFont="1" applyAlignment="1">
      <alignment horizontal="right"/>
    </xf>
    <xf numFmtId="0" fontId="33" fillId="0" borderId="0" xfId="0" applyFont="1"/>
    <xf numFmtId="0" fontId="12" fillId="0" borderId="3" xfId="0" applyFont="1" applyBorder="1" applyAlignment="1"/>
    <xf numFmtId="1" fontId="10" fillId="0" borderId="0" xfId="0" applyNumberFormat="1" applyFont="1" applyBorder="1" applyAlignment="1"/>
    <xf numFmtId="0" fontId="12" fillId="0" borderId="0" xfId="0" applyFont="1" applyBorder="1" applyAlignment="1"/>
    <xf numFmtId="0" fontId="11" fillId="0" borderId="0" xfId="0" applyFont="1" applyBorder="1" applyAlignment="1"/>
    <xf numFmtId="1" fontId="1" fillId="0" borderId="0" xfId="0" applyNumberFormat="1" applyFont="1" applyBorder="1"/>
    <xf numFmtId="0" fontId="10" fillId="0" borderId="0" xfId="0" applyFont="1" applyFill="1" applyBorder="1"/>
    <xf numFmtId="0" fontId="3" fillId="0" borderId="1" xfId="0" applyFont="1" applyBorder="1" applyAlignment="1">
      <alignment horizontal="center"/>
    </xf>
    <xf numFmtId="0" fontId="4" fillId="0" borderId="0" xfId="1" applyFont="1" applyBorder="1" applyAlignment="1">
      <alignment horizontal="right" wrapText="1"/>
    </xf>
    <xf numFmtId="0" fontId="25" fillId="0" borderId="0" xfId="1" applyFont="1" applyBorder="1" applyAlignment="1">
      <alignment horizontal="right" wrapText="1"/>
    </xf>
    <xf numFmtId="1" fontId="25" fillId="0" borderId="0" xfId="1" applyNumberFormat="1" applyFont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/>
    </xf>
    <xf numFmtId="0" fontId="4" fillId="0" borderId="1" xfId="3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" fontId="11" fillId="0" borderId="0" xfId="0" applyNumberFormat="1" applyFont="1" applyBorder="1" applyAlignment="1">
      <alignment horizontal="right"/>
    </xf>
    <xf numFmtId="1" fontId="10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3" xfId="1" applyFont="1" applyBorder="1" applyAlignment="1">
      <alignment horizontal="left" wrapText="1"/>
    </xf>
    <xf numFmtId="164" fontId="9" fillId="0" borderId="3" xfId="1" applyNumberFormat="1" applyFont="1" applyBorder="1" applyAlignment="1">
      <alignment horizontal="right"/>
    </xf>
    <xf numFmtId="0" fontId="4" fillId="0" borderId="3" xfId="1" applyFont="1" applyBorder="1" applyAlignment="1">
      <alignment horizontal="left" wrapText="1"/>
    </xf>
    <xf numFmtId="0" fontId="2" fillId="0" borderId="1" xfId="0" applyFont="1" applyBorder="1"/>
    <xf numFmtId="0" fontId="0" fillId="0" borderId="2" xfId="0" applyBorder="1"/>
    <xf numFmtId="1" fontId="0" fillId="0" borderId="2" xfId="0" applyNumberFormat="1" applyBorder="1"/>
    <xf numFmtId="0" fontId="0" fillId="0" borderId="2" xfId="0" applyBorder="1" applyAlignment="1">
      <alignment horizontal="left"/>
    </xf>
    <xf numFmtId="0" fontId="13" fillId="0" borderId="2" xfId="0" applyFont="1" applyBorder="1"/>
    <xf numFmtId="1" fontId="10" fillId="0" borderId="2" xfId="0" applyNumberFormat="1" applyFont="1" applyBorder="1"/>
    <xf numFmtId="0" fontId="1" fillId="0" borderId="0" xfId="0" applyFont="1" applyBorder="1" applyAlignment="1">
      <alignment horizontal="right"/>
    </xf>
    <xf numFmtId="1" fontId="1" fillId="0" borderId="0" xfId="0" applyNumberFormat="1" applyFont="1" applyBorder="1" applyAlignment="1">
      <alignment horizontal="right"/>
    </xf>
    <xf numFmtId="0" fontId="4" fillId="0" borderId="1" xfId="3" applyFont="1" applyBorder="1" applyAlignment="1">
      <alignment horizontal="right" wrapText="1"/>
    </xf>
    <xf numFmtId="1" fontId="3" fillId="0" borderId="0" xfId="0" applyNumberFormat="1" applyFont="1"/>
    <xf numFmtId="0" fontId="10" fillId="0" borderId="3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25" fillId="0" borderId="3" xfId="1" applyFont="1" applyBorder="1" applyAlignment="1">
      <alignment horizontal="right" wrapText="1"/>
    </xf>
    <xf numFmtId="1" fontId="25" fillId="0" borderId="3" xfId="1" applyNumberFormat="1" applyFont="1" applyBorder="1" applyAlignment="1">
      <alignment horizontal="right" wrapText="1"/>
    </xf>
    <xf numFmtId="0" fontId="23" fillId="0" borderId="2" xfId="8" applyFont="1" applyBorder="1" applyAlignment="1">
      <alignment horizontal="center"/>
    </xf>
    <xf numFmtId="0" fontId="23" fillId="0" borderId="1" xfId="8" applyFont="1" applyFill="1" applyBorder="1" applyAlignment="1">
      <alignment horizontal="left"/>
    </xf>
    <xf numFmtId="0" fontId="23" fillId="0" borderId="3" xfId="8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0" fontId="25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right" wrapText="1"/>
    </xf>
    <xf numFmtId="0" fontId="4" fillId="0" borderId="2" xfId="4" applyFont="1" applyBorder="1" applyAlignment="1">
      <alignment horizontal="center" wrapText="1"/>
    </xf>
    <xf numFmtId="0" fontId="4" fillId="0" borderId="1" xfId="4" applyFont="1" applyBorder="1" applyAlignment="1">
      <alignment horizontal="right" wrapText="1"/>
    </xf>
    <xf numFmtId="0" fontId="4" fillId="0" borderId="3" xfId="4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4" fillId="0" borderId="1" xfId="4" applyFont="1" applyBorder="1" applyAlignment="1">
      <alignment horizontal="left" wrapText="1"/>
    </xf>
    <xf numFmtId="0" fontId="4" fillId="0" borderId="3" xfId="4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1" xfId="3" applyFont="1" applyBorder="1" applyAlignment="1">
      <alignment horizontal="left" wrapText="1"/>
    </xf>
    <xf numFmtId="0" fontId="4" fillId="0" borderId="3" xfId="3" applyFont="1" applyBorder="1" applyAlignment="1">
      <alignment horizontal="left" wrapText="1"/>
    </xf>
    <xf numFmtId="164" fontId="4" fillId="0" borderId="2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7">
    <cellStyle name="Normale" xfId="0" builtinId="0"/>
    <cellStyle name="Normale_certif_corr" xfId="2"/>
    <cellStyle name="Normale_certif_corr_1" xfId="3"/>
    <cellStyle name="Normale_flussi" xfId="1"/>
    <cellStyle name="Normale_Foglio1" xfId="4"/>
    <cellStyle name="Normale_Foglio2" xfId="11"/>
    <cellStyle name="Normale_Foglio5" xfId="12"/>
    <cellStyle name="Normale_Foglio6" xfId="5"/>
    <cellStyle name="Normale_Foglio7" xfId="6"/>
    <cellStyle name="Normale_Foglio9" xfId="14"/>
    <cellStyle name="Normale_retta" xfId="9"/>
    <cellStyle name="Normale_rif_riserve" xfId="13"/>
    <cellStyle name="Normale_rif_riserve_1" xfId="16"/>
    <cellStyle name="Normale_rifiuti_riserve" xfId="15"/>
    <cellStyle name="Normale_sede" xfId="7"/>
    <cellStyle name="Normale_tipologia" xfId="8"/>
    <cellStyle name="Normale_titolare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4</xdr:col>
          <xdr:colOff>342900</xdr:colOff>
          <xdr:row>8</xdr:row>
          <xdr:rowOff>57150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K19"/>
  <sheetViews>
    <sheetView zoomScaleNormal="100" workbookViewId="0">
      <selection activeCell="A17" sqref="A17"/>
    </sheetView>
  </sheetViews>
  <sheetFormatPr defaultRowHeight="15"/>
  <sheetData>
    <row r="9" spans="1:11">
      <c r="H9" s="55"/>
      <c r="I9" s="55"/>
      <c r="J9" s="55"/>
      <c r="K9" s="53"/>
    </row>
    <row r="10" spans="1:11">
      <c r="H10" s="55"/>
      <c r="I10" s="55"/>
      <c r="J10" s="55"/>
      <c r="K10" s="53"/>
    </row>
    <row r="11" spans="1:11">
      <c r="H11" s="55"/>
      <c r="I11" s="55"/>
      <c r="J11" s="55"/>
      <c r="K11" s="53"/>
    </row>
    <row r="12" spans="1:11" ht="18">
      <c r="A12" s="54" t="s">
        <v>92</v>
      </c>
      <c r="B12" s="51"/>
      <c r="C12" s="51"/>
      <c r="D12" s="51"/>
      <c r="E12" s="51"/>
      <c r="F12" s="51"/>
      <c r="G12" s="51"/>
      <c r="H12" s="55"/>
      <c r="I12" s="55"/>
      <c r="J12" s="55"/>
      <c r="K12" s="53"/>
    </row>
    <row r="13" spans="1:11" ht="18">
      <c r="A13" s="54" t="s">
        <v>93</v>
      </c>
      <c r="B13" s="51"/>
      <c r="C13" s="51"/>
      <c r="D13" s="51"/>
      <c r="E13" s="51"/>
      <c r="F13" s="51"/>
      <c r="G13" s="51"/>
      <c r="H13" s="55"/>
      <c r="I13" s="55"/>
      <c r="J13" s="55"/>
      <c r="K13" s="53"/>
    </row>
    <row r="14" spans="1:11">
      <c r="A14" s="51"/>
      <c r="B14" s="51"/>
      <c r="C14" s="51"/>
      <c r="D14" s="51"/>
      <c r="E14" s="51"/>
      <c r="F14" s="51"/>
      <c r="G14" s="51"/>
      <c r="H14" s="55"/>
      <c r="I14" s="55"/>
      <c r="J14" s="55"/>
      <c r="K14" s="53"/>
    </row>
    <row r="15" spans="1:11" ht="18">
      <c r="A15" s="54" t="s">
        <v>94</v>
      </c>
      <c r="B15" s="51"/>
      <c r="C15" s="51"/>
      <c r="D15" s="51"/>
      <c r="E15" s="51"/>
      <c r="F15" s="51"/>
      <c r="G15" s="51"/>
      <c r="H15" s="50"/>
      <c r="I15" s="50"/>
      <c r="J15" s="50"/>
      <c r="K15" s="53"/>
    </row>
    <row r="16" spans="1:11">
      <c r="A16" s="51"/>
      <c r="B16" s="51"/>
      <c r="C16" s="51"/>
      <c r="D16" s="51"/>
      <c r="E16" s="51"/>
      <c r="F16" s="51"/>
      <c r="G16" s="51"/>
      <c r="H16" s="50"/>
      <c r="I16" s="50"/>
      <c r="J16" s="50"/>
      <c r="K16" s="53"/>
    </row>
    <row r="17" spans="1:7" ht="18">
      <c r="A17" s="52" t="s">
        <v>91</v>
      </c>
      <c r="B17" s="51"/>
      <c r="C17" s="51"/>
      <c r="D17" s="51"/>
      <c r="E17" s="51"/>
      <c r="F17" s="51"/>
      <c r="G17" s="51"/>
    </row>
    <row r="18" spans="1:7">
      <c r="A18" s="50"/>
      <c r="B18" s="50"/>
      <c r="C18" s="50"/>
      <c r="D18" s="50"/>
      <c r="E18" s="50"/>
      <c r="F18" s="50"/>
      <c r="G18" s="50"/>
    </row>
    <row r="19" spans="1:7">
      <c r="A19" s="50"/>
      <c r="B19" s="50"/>
      <c r="C19" s="50"/>
      <c r="D19" s="50"/>
      <c r="E19" s="50"/>
      <c r="F19" s="50"/>
      <c r="G19" s="50"/>
    </row>
  </sheetData>
  <pageMargins left="1.0208333333333333" right="0.25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296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4</xdr:col>
                <xdr:colOff>342900</xdr:colOff>
                <xdr:row>8</xdr:row>
                <xdr:rowOff>57150</xdr:rowOff>
              </to>
            </anchor>
          </objectPr>
        </oleObject>
      </mc:Choice>
      <mc:Fallback>
        <oleObject progId="Word.Picture.8" shapeId="2969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18" sqref="I18"/>
    </sheetView>
  </sheetViews>
  <sheetFormatPr defaultRowHeight="15"/>
  <cols>
    <col min="1" max="1" width="23.28515625" customWidth="1"/>
    <col min="2" max="2" width="11.42578125" customWidth="1"/>
    <col min="3" max="3" width="14.5703125" customWidth="1"/>
    <col min="8" max="8" width="19.42578125" customWidth="1"/>
    <col min="9" max="9" width="12.28515625" customWidth="1"/>
  </cols>
  <sheetData>
    <row r="1" spans="1:3">
      <c r="A1" s="92" t="s">
        <v>125</v>
      </c>
      <c r="B1" s="93"/>
      <c r="C1" s="93"/>
    </row>
    <row r="3" spans="1:3">
      <c r="A3" s="45" t="s">
        <v>120</v>
      </c>
      <c r="B3" s="95" t="s">
        <v>32</v>
      </c>
      <c r="C3" s="71" t="s">
        <v>43</v>
      </c>
    </row>
    <row r="4" spans="1:3">
      <c r="A4" s="27" t="s">
        <v>123</v>
      </c>
      <c r="B4" s="27">
        <v>26</v>
      </c>
      <c r="C4" s="41">
        <v>68.400000000000006</v>
      </c>
    </row>
    <row r="5" spans="1:3">
      <c r="A5" s="27" t="s">
        <v>121</v>
      </c>
      <c r="B5" s="27">
        <v>9</v>
      </c>
      <c r="C5" s="41">
        <v>23.7</v>
      </c>
    </row>
    <row r="6" spans="1:3">
      <c r="A6" s="27" t="s">
        <v>122</v>
      </c>
      <c r="B6" s="27">
        <v>3</v>
      </c>
      <c r="C6" s="41">
        <v>7.9</v>
      </c>
    </row>
    <row r="7" spans="1:3">
      <c r="A7" s="43" t="s">
        <v>1</v>
      </c>
      <c r="B7" s="43">
        <v>38</v>
      </c>
      <c r="C7" s="72">
        <v>100</v>
      </c>
    </row>
    <row r="10" spans="1:3">
      <c r="A10" s="53" t="s">
        <v>126</v>
      </c>
    </row>
    <row r="12" spans="1:3">
      <c r="A12" s="96" t="s">
        <v>124</v>
      </c>
      <c r="B12" s="95" t="s">
        <v>32</v>
      </c>
      <c r="C12" s="71" t="s">
        <v>43</v>
      </c>
    </row>
    <row r="13" spans="1:3">
      <c r="A13" s="27" t="s">
        <v>33</v>
      </c>
      <c r="B13" s="27">
        <v>4</v>
      </c>
      <c r="C13" s="41">
        <v>27</v>
      </c>
    </row>
    <row r="14" spans="1:3">
      <c r="A14" s="27" t="s">
        <v>34</v>
      </c>
      <c r="B14" s="27">
        <v>6</v>
      </c>
      <c r="C14" s="41">
        <v>40</v>
      </c>
    </row>
    <row r="15" spans="1:3">
      <c r="A15" s="27" t="s">
        <v>35</v>
      </c>
      <c r="B15" s="27">
        <v>5</v>
      </c>
      <c r="C15" s="41">
        <v>33</v>
      </c>
    </row>
    <row r="16" spans="1:3">
      <c r="A16" s="43" t="s">
        <v>1</v>
      </c>
      <c r="B16" s="43">
        <v>15</v>
      </c>
      <c r="C16" s="98">
        <f>SUM(C13:C15)</f>
        <v>100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J17" sqref="J17"/>
    </sheetView>
  </sheetViews>
  <sheetFormatPr defaultRowHeight="15"/>
  <cols>
    <col min="1" max="1" width="33.140625" customWidth="1"/>
    <col min="2" max="2" width="12.140625" customWidth="1"/>
    <col min="3" max="3" width="11.140625" customWidth="1"/>
    <col min="4" max="4" width="13.7109375" customWidth="1"/>
    <col min="5" max="5" width="13" customWidth="1"/>
    <col min="10" max="10" width="18.85546875" customWidth="1"/>
    <col min="11" max="11" width="11.42578125" customWidth="1"/>
    <col min="12" max="12" width="12.42578125" customWidth="1"/>
    <col min="13" max="13" width="12.140625" customWidth="1"/>
    <col min="14" max="14" width="12.5703125" customWidth="1"/>
  </cols>
  <sheetData>
    <row r="1" spans="1:5">
      <c r="A1" s="99" t="s">
        <v>128</v>
      </c>
      <c r="B1" s="100"/>
    </row>
    <row r="2" spans="1:5">
      <c r="A2" s="101" t="s">
        <v>127</v>
      </c>
      <c r="B2" s="100"/>
    </row>
    <row r="4" spans="1:5">
      <c r="A4" s="45" t="s">
        <v>129</v>
      </c>
      <c r="B4" s="95" t="s">
        <v>48</v>
      </c>
      <c r="C4" s="71" t="s">
        <v>43</v>
      </c>
      <c r="D4" s="27"/>
    </row>
    <row r="5" spans="1:5">
      <c r="A5" s="28" t="s">
        <v>36</v>
      </c>
      <c r="B5" s="28">
        <v>17</v>
      </c>
      <c r="C5" s="31">
        <v>44.7</v>
      </c>
      <c r="D5" s="102"/>
    </row>
    <row r="6" spans="1:5">
      <c r="A6" s="28" t="s">
        <v>37</v>
      </c>
      <c r="B6" s="28">
        <v>10</v>
      </c>
      <c r="C6" s="31">
        <v>26.3</v>
      </c>
      <c r="D6" s="102"/>
    </row>
    <row r="7" spans="1:5">
      <c r="A7" s="28" t="s">
        <v>38</v>
      </c>
      <c r="B7" s="28">
        <v>10</v>
      </c>
      <c r="C7" s="31">
        <v>26.3</v>
      </c>
      <c r="D7" s="102"/>
    </row>
    <row r="8" spans="1:5">
      <c r="A8" s="28" t="s">
        <v>130</v>
      </c>
      <c r="B8" s="28">
        <v>1</v>
      </c>
      <c r="C8" s="31">
        <v>2.6</v>
      </c>
      <c r="D8" s="27"/>
    </row>
    <row r="9" spans="1:5">
      <c r="A9" s="43" t="s">
        <v>1</v>
      </c>
      <c r="B9" s="43">
        <v>38</v>
      </c>
      <c r="C9" s="104">
        <v>100</v>
      </c>
      <c r="D9" s="27"/>
    </row>
    <row r="12" spans="1:5">
      <c r="A12" s="107" t="s">
        <v>131</v>
      </c>
    </row>
    <row r="14" spans="1:5">
      <c r="A14" s="106"/>
      <c r="B14" s="106"/>
      <c r="C14" s="253" t="s">
        <v>132</v>
      </c>
      <c r="D14" s="253"/>
      <c r="E14" s="253"/>
    </row>
    <row r="15" spans="1:5">
      <c r="A15" s="43" t="s">
        <v>129</v>
      </c>
      <c r="B15" s="39" t="s">
        <v>48</v>
      </c>
      <c r="C15" s="39" t="s">
        <v>39</v>
      </c>
      <c r="D15" s="39" t="s">
        <v>40</v>
      </c>
      <c r="E15" s="39" t="s">
        <v>41</v>
      </c>
    </row>
    <row r="16" spans="1:5">
      <c r="A16" s="28" t="s">
        <v>136</v>
      </c>
      <c r="B16" s="28">
        <v>17</v>
      </c>
      <c r="C16" s="28">
        <v>13</v>
      </c>
      <c r="D16" s="28">
        <v>91</v>
      </c>
      <c r="E16" s="103">
        <v>49.352899999999998</v>
      </c>
    </row>
    <row r="17" spans="1:5">
      <c r="A17" s="28" t="s">
        <v>133</v>
      </c>
      <c r="B17" s="28">
        <v>9</v>
      </c>
      <c r="C17" s="28">
        <v>26</v>
      </c>
      <c r="D17" s="28">
        <v>46</v>
      </c>
      <c r="E17" s="103">
        <v>34.255600000000001</v>
      </c>
    </row>
    <row r="18" spans="1:5">
      <c r="A18" s="28" t="s">
        <v>134</v>
      </c>
      <c r="B18" s="28">
        <v>7</v>
      </c>
      <c r="C18" s="28">
        <v>46</v>
      </c>
      <c r="D18" s="28">
        <v>55</v>
      </c>
      <c r="E18" s="103">
        <v>50.142899999999997</v>
      </c>
    </row>
    <row r="19" spans="1:5">
      <c r="A19" s="43" t="s">
        <v>135</v>
      </c>
      <c r="B19" s="43">
        <v>4</v>
      </c>
      <c r="C19" s="43">
        <v>50</v>
      </c>
      <c r="D19" s="97">
        <v>60.66</v>
      </c>
      <c r="E19" s="97">
        <v>53.56</v>
      </c>
    </row>
    <row r="61" spans="2:7">
      <c r="B61" s="90"/>
      <c r="C61" s="90"/>
      <c r="D61" s="90"/>
      <c r="E61" s="90"/>
      <c r="F61" s="90"/>
      <c r="G61" s="91"/>
    </row>
    <row r="62" spans="2:7">
      <c r="B62" s="90"/>
      <c r="C62" s="90"/>
      <c r="D62" s="90"/>
      <c r="E62" s="90"/>
      <c r="F62" s="90"/>
      <c r="G62" s="91"/>
    </row>
  </sheetData>
  <mergeCells count="1">
    <mergeCell ref="C14:E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2"/>
  <sheetViews>
    <sheetView topLeftCell="A4" zoomScaleNormal="100" workbookViewId="0">
      <selection activeCell="N12" sqref="N12"/>
    </sheetView>
  </sheetViews>
  <sheetFormatPr defaultRowHeight="15"/>
  <sheetData>
    <row r="11" spans="1:1" ht="20.25">
      <c r="A11" s="62"/>
    </row>
    <row r="12" spans="1:1" ht="20.25">
      <c r="A12" s="63"/>
    </row>
    <row r="13" spans="1:1" ht="20.25">
      <c r="A13" s="64"/>
    </row>
    <row r="14" spans="1:1" ht="20.25">
      <c r="A14" s="64"/>
    </row>
    <row r="15" spans="1:1" ht="18">
      <c r="A15" s="65" t="s">
        <v>105</v>
      </c>
    </row>
    <row r="17" spans="1:1" ht="15.75">
      <c r="A17" s="66"/>
    </row>
    <row r="18" spans="1:1" ht="15.75">
      <c r="A18" s="66"/>
    </row>
    <row r="19" spans="1:1" ht="15.75">
      <c r="A19" s="66"/>
    </row>
    <row r="20" spans="1:1" ht="15.75">
      <c r="A20" s="66"/>
    </row>
    <row r="21" spans="1:1" ht="15.75">
      <c r="A21" s="66"/>
    </row>
    <row r="22" spans="1:1" ht="15.75">
      <c r="A22" s="66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workbookViewId="0">
      <selection activeCell="F16" sqref="F16"/>
    </sheetView>
  </sheetViews>
  <sheetFormatPr defaultRowHeight="15"/>
  <sheetData>
    <row r="15" spans="1:1" ht="18">
      <c r="A15" s="61" t="s">
        <v>138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15" sqref="H15"/>
    </sheetView>
  </sheetViews>
  <sheetFormatPr defaultRowHeight="15"/>
  <cols>
    <col min="1" max="1" width="52.7109375" customWidth="1"/>
    <col min="2" max="2" width="18.7109375" style="2" customWidth="1"/>
    <col min="3" max="3" width="14.42578125" customWidth="1"/>
  </cols>
  <sheetData>
    <row r="1" spans="1:4">
      <c r="A1" s="108" t="s">
        <v>153</v>
      </c>
    </row>
    <row r="2" spans="1:4">
      <c r="A2" s="109" t="s">
        <v>141</v>
      </c>
    </row>
    <row r="4" spans="1:4">
      <c r="A4" s="45" t="s">
        <v>42</v>
      </c>
      <c r="B4" s="95" t="s">
        <v>48</v>
      </c>
      <c r="C4" s="71" t="s">
        <v>43</v>
      </c>
    </row>
    <row r="5" spans="1:4">
      <c r="A5" s="28" t="s">
        <v>152</v>
      </c>
      <c r="B5" s="38">
        <v>32</v>
      </c>
      <c r="C5" s="31">
        <v>84</v>
      </c>
    </row>
    <row r="6" spans="1:4">
      <c r="A6" s="28" t="s">
        <v>151</v>
      </c>
      <c r="B6" s="38">
        <v>19</v>
      </c>
      <c r="C6" s="31">
        <v>50</v>
      </c>
    </row>
    <row r="7" spans="1:4">
      <c r="A7" s="28" t="s">
        <v>142</v>
      </c>
      <c r="B7" s="38">
        <v>12</v>
      </c>
      <c r="C7" s="31">
        <v>32</v>
      </c>
    </row>
    <row r="8" spans="1:4">
      <c r="A8" s="28" t="s">
        <v>145</v>
      </c>
      <c r="B8" s="38">
        <v>11</v>
      </c>
      <c r="C8" s="31">
        <v>29</v>
      </c>
    </row>
    <row r="9" spans="1:4">
      <c r="A9" s="28" t="s">
        <v>143</v>
      </c>
      <c r="B9" s="38">
        <v>8</v>
      </c>
      <c r="C9" s="31">
        <v>21</v>
      </c>
    </row>
    <row r="10" spans="1:4">
      <c r="A10" s="28" t="s">
        <v>146</v>
      </c>
      <c r="B10" s="38">
        <v>3</v>
      </c>
      <c r="C10" s="31">
        <v>8</v>
      </c>
    </row>
    <row r="11" spans="1:4">
      <c r="A11" s="43" t="s">
        <v>144</v>
      </c>
      <c r="B11" s="39">
        <v>1</v>
      </c>
      <c r="C11" s="104">
        <v>3</v>
      </c>
    </row>
    <row r="12" spans="1:4">
      <c r="C12" s="1"/>
    </row>
    <row r="13" spans="1:4">
      <c r="C13" s="1"/>
    </row>
    <row r="14" spans="1:4">
      <c r="A14" s="109" t="s">
        <v>154</v>
      </c>
      <c r="B14" s="16"/>
      <c r="C14" s="15"/>
      <c r="D14" s="15"/>
    </row>
    <row r="15" spans="1:4">
      <c r="A15" s="109" t="s">
        <v>147</v>
      </c>
    </row>
    <row r="17" spans="1:3">
      <c r="A17" s="45" t="s">
        <v>149</v>
      </c>
      <c r="B17" s="95" t="s">
        <v>48</v>
      </c>
      <c r="C17" s="71" t="s">
        <v>43</v>
      </c>
    </row>
    <row r="18" spans="1:3">
      <c r="A18" s="27" t="s">
        <v>143</v>
      </c>
      <c r="B18" s="29">
        <v>27</v>
      </c>
      <c r="C18" s="41">
        <v>75</v>
      </c>
    </row>
    <row r="19" spans="1:3">
      <c r="A19" s="27" t="s">
        <v>146</v>
      </c>
      <c r="B19" s="29">
        <v>27</v>
      </c>
      <c r="C19" s="41">
        <v>75</v>
      </c>
    </row>
    <row r="20" spans="1:3">
      <c r="A20" s="27" t="s">
        <v>150</v>
      </c>
      <c r="B20" s="29">
        <v>27</v>
      </c>
      <c r="C20" s="41">
        <v>75</v>
      </c>
    </row>
    <row r="21" spans="1:3">
      <c r="A21" s="27" t="s">
        <v>144</v>
      </c>
      <c r="B21" s="29">
        <v>23</v>
      </c>
      <c r="C21" s="41">
        <v>64</v>
      </c>
    </row>
    <row r="22" spans="1:3">
      <c r="A22" s="27" t="s">
        <v>142</v>
      </c>
      <c r="B22" s="29">
        <v>23</v>
      </c>
      <c r="C22" s="41">
        <v>64</v>
      </c>
    </row>
    <row r="23" spans="1:3">
      <c r="A23" s="27" t="s">
        <v>151</v>
      </c>
      <c r="B23" s="29">
        <v>19</v>
      </c>
      <c r="C23" s="41">
        <v>53</v>
      </c>
    </row>
    <row r="24" spans="1:3">
      <c r="A24" s="27" t="s">
        <v>148</v>
      </c>
      <c r="B24" s="29">
        <v>18</v>
      </c>
      <c r="C24" s="41">
        <v>50</v>
      </c>
    </row>
    <row r="25" spans="1:3">
      <c r="A25" s="43" t="s">
        <v>152</v>
      </c>
      <c r="B25" s="39">
        <v>6</v>
      </c>
      <c r="C25" s="72">
        <v>17</v>
      </c>
    </row>
    <row r="26" spans="1:3">
      <c r="A26" s="27"/>
      <c r="B26" s="29"/>
      <c r="C26" s="41"/>
    </row>
  </sheetData>
  <sortState ref="A28:E35">
    <sortCondition descending="1" ref="B28:B35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workbookViewId="0">
      <selection activeCell="G11" sqref="G11:H11"/>
    </sheetView>
  </sheetViews>
  <sheetFormatPr defaultRowHeight="15"/>
  <sheetData>
    <row r="15" spans="1:1" ht="18">
      <c r="A15" s="61" t="s">
        <v>139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4" workbookViewId="0">
      <selection activeCell="I15" sqref="I15"/>
    </sheetView>
  </sheetViews>
  <sheetFormatPr defaultRowHeight="15"/>
  <cols>
    <col min="1" max="1" width="21.28515625" customWidth="1"/>
    <col min="2" max="2" width="25.42578125" customWidth="1"/>
    <col min="3" max="3" width="16.140625" customWidth="1"/>
    <col min="8" max="8" width="13" customWidth="1"/>
  </cols>
  <sheetData>
    <row r="1" spans="1:8">
      <c r="A1" s="110" t="s">
        <v>161</v>
      </c>
    </row>
    <row r="2" spans="1:8">
      <c r="A2" s="111" t="s">
        <v>155</v>
      </c>
    </row>
    <row r="3" spans="1:8">
      <c r="B3" s="4"/>
      <c r="H3" s="3"/>
    </row>
    <row r="4" spans="1:8">
      <c r="A4" s="118"/>
      <c r="B4" s="119" t="s">
        <v>48</v>
      </c>
      <c r="C4" s="120" t="s">
        <v>43</v>
      </c>
    </row>
    <row r="5" spans="1:8">
      <c r="A5" s="121" t="s">
        <v>159</v>
      </c>
      <c r="B5" s="27">
        <v>25</v>
      </c>
      <c r="C5" s="27">
        <v>65.8</v>
      </c>
    </row>
    <row r="6" spans="1:8">
      <c r="A6" s="122" t="s">
        <v>160</v>
      </c>
      <c r="B6" s="27">
        <v>13</v>
      </c>
      <c r="C6" s="27">
        <v>34.200000000000003</v>
      </c>
    </row>
    <row r="7" spans="1:8">
      <c r="A7" s="123" t="s">
        <v>1</v>
      </c>
      <c r="B7" s="43">
        <v>38</v>
      </c>
      <c r="C7" s="43">
        <v>100</v>
      </c>
    </row>
    <row r="8" spans="1:8">
      <c r="B8" s="4"/>
    </row>
    <row r="9" spans="1:8">
      <c r="A9" s="112" t="s">
        <v>162</v>
      </c>
    </row>
    <row r="10" spans="1:8">
      <c r="A10" s="112" t="s">
        <v>156</v>
      </c>
    </row>
    <row r="11" spans="1:8">
      <c r="A11" s="112"/>
    </row>
    <row r="12" spans="1:8">
      <c r="A12" s="45" t="s">
        <v>47</v>
      </c>
      <c r="B12" s="95" t="s">
        <v>48</v>
      </c>
      <c r="C12" s="95" t="s">
        <v>49</v>
      </c>
    </row>
    <row r="13" spans="1:8">
      <c r="A13" s="28" t="s">
        <v>44</v>
      </c>
      <c r="B13" s="28">
        <v>5</v>
      </c>
      <c r="C13" s="42">
        <v>20</v>
      </c>
    </row>
    <row r="14" spans="1:8">
      <c r="A14" s="28" t="s">
        <v>45</v>
      </c>
      <c r="B14" s="28">
        <v>9</v>
      </c>
      <c r="C14" s="42">
        <v>36</v>
      </c>
    </row>
    <row r="15" spans="1:8">
      <c r="A15" s="28" t="s">
        <v>46</v>
      </c>
      <c r="B15" s="28">
        <v>11</v>
      </c>
      <c r="C15" s="42">
        <v>44</v>
      </c>
    </row>
    <row r="16" spans="1:8">
      <c r="A16" s="43" t="s">
        <v>1</v>
      </c>
      <c r="B16" s="43">
        <v>25</v>
      </c>
      <c r="C16" s="72">
        <v>100</v>
      </c>
    </row>
    <row r="18" spans="1:2">
      <c r="A18" s="113" t="s">
        <v>289</v>
      </c>
      <c r="B18" s="114"/>
    </row>
    <row r="19" spans="1:2">
      <c r="A19" s="113" t="s">
        <v>157</v>
      </c>
      <c r="B19" s="114"/>
    </row>
    <row r="20" spans="1:2">
      <c r="A20" s="115"/>
      <c r="B20" s="114"/>
    </row>
    <row r="21" spans="1:2">
      <c r="A21" s="116" t="s">
        <v>158</v>
      </c>
      <c r="B21" s="117" t="s">
        <v>48</v>
      </c>
    </row>
    <row r="22" spans="1:2">
      <c r="A22" s="27" t="s">
        <v>110</v>
      </c>
      <c r="B22" s="27">
        <v>13</v>
      </c>
    </row>
    <row r="23" spans="1:2">
      <c r="A23" s="27" t="s">
        <v>163</v>
      </c>
      <c r="B23" s="27">
        <v>8</v>
      </c>
    </row>
    <row r="24" spans="1:2">
      <c r="A24" s="27" t="s">
        <v>164</v>
      </c>
      <c r="B24" s="27">
        <v>1</v>
      </c>
    </row>
    <row r="25" spans="1:2">
      <c r="A25" s="43" t="s">
        <v>1</v>
      </c>
      <c r="B25" s="43">
        <v>22</v>
      </c>
    </row>
    <row r="26" spans="1:2">
      <c r="A26" s="27"/>
      <c r="B26" s="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workbookViewId="0">
      <selection activeCell="K13" sqref="K13"/>
    </sheetView>
  </sheetViews>
  <sheetFormatPr defaultRowHeight="15"/>
  <sheetData>
    <row r="15" spans="1:1" ht="18">
      <c r="A15" s="61" t="s">
        <v>140</v>
      </c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H26" sqref="H26"/>
    </sheetView>
  </sheetViews>
  <sheetFormatPr defaultRowHeight="15"/>
  <cols>
    <col min="1" max="1" width="43.7109375" customWidth="1"/>
    <col min="2" max="2" width="16.85546875" customWidth="1"/>
    <col min="3" max="3" width="15.140625" customWidth="1"/>
    <col min="4" max="4" width="16.85546875" customWidth="1"/>
  </cols>
  <sheetData>
    <row r="1" spans="1:4">
      <c r="A1" s="5" t="s">
        <v>182</v>
      </c>
      <c r="B1" s="27"/>
      <c r="C1" s="27"/>
    </row>
    <row r="2" spans="1:4">
      <c r="A2" s="27"/>
      <c r="B2" s="27"/>
      <c r="C2" s="27"/>
    </row>
    <row r="3" spans="1:4" ht="24.75">
      <c r="A3" s="45"/>
      <c r="B3" s="105" t="s">
        <v>169</v>
      </c>
      <c r="C3" s="71" t="s">
        <v>168</v>
      </c>
    </row>
    <row r="4" spans="1:4">
      <c r="A4" s="28" t="s">
        <v>166</v>
      </c>
      <c r="B4" s="28">
        <v>572</v>
      </c>
      <c r="C4" s="42">
        <v>100</v>
      </c>
      <c r="D4" s="46"/>
    </row>
    <row r="5" spans="1:4">
      <c r="A5" s="43" t="s">
        <v>167</v>
      </c>
      <c r="B5" s="43">
        <v>572</v>
      </c>
      <c r="C5" s="43"/>
      <c r="D5" s="46"/>
    </row>
    <row r="6" spans="1:4">
      <c r="D6" s="46"/>
    </row>
    <row r="7" spans="1:4">
      <c r="A7" s="124" t="s">
        <v>171</v>
      </c>
    </row>
    <row r="8" spans="1:4">
      <c r="A8" s="124" t="s">
        <v>179</v>
      </c>
    </row>
    <row r="9" spans="1:4">
      <c r="A9" s="124" t="s">
        <v>165</v>
      </c>
    </row>
    <row r="10" spans="1:4">
      <c r="A10" s="45" t="s">
        <v>158</v>
      </c>
      <c r="B10" s="105" t="s">
        <v>48</v>
      </c>
      <c r="C10" s="125" t="s">
        <v>43</v>
      </c>
      <c r="D10" s="2"/>
    </row>
    <row r="11" spans="1:4">
      <c r="A11" s="28" t="s">
        <v>70</v>
      </c>
      <c r="B11" s="28">
        <v>36</v>
      </c>
      <c r="C11" s="31">
        <v>95</v>
      </c>
      <c r="D11" s="1"/>
    </row>
    <row r="12" spans="1:4">
      <c r="A12" s="28" t="s">
        <v>71</v>
      </c>
      <c r="B12" s="28">
        <v>36</v>
      </c>
      <c r="C12" s="31">
        <v>95</v>
      </c>
      <c r="D12" s="1"/>
    </row>
    <row r="13" spans="1:4">
      <c r="A13" s="28" t="s">
        <v>72</v>
      </c>
      <c r="B13" s="28">
        <v>11</v>
      </c>
      <c r="C13" s="31">
        <v>29</v>
      </c>
      <c r="D13" s="1"/>
    </row>
    <row r="14" spans="1:4">
      <c r="A14" s="43" t="s">
        <v>73</v>
      </c>
      <c r="B14" s="43">
        <v>1</v>
      </c>
      <c r="C14" s="104">
        <v>3</v>
      </c>
      <c r="D14" s="1"/>
    </row>
    <row r="15" spans="1:4">
      <c r="C15" s="94"/>
      <c r="D15" s="1"/>
    </row>
    <row r="16" spans="1:4">
      <c r="A16" s="124" t="s">
        <v>178</v>
      </c>
    </row>
    <row r="17" spans="1:3">
      <c r="A17" s="124" t="s">
        <v>179</v>
      </c>
    </row>
    <row r="18" spans="1:3">
      <c r="A18" s="124"/>
    </row>
    <row r="19" spans="1:3">
      <c r="A19" s="45" t="s">
        <v>158</v>
      </c>
      <c r="B19" s="105" t="s">
        <v>48</v>
      </c>
      <c r="C19" s="71" t="s">
        <v>43</v>
      </c>
    </row>
    <row r="20" spans="1:3">
      <c r="A20" s="27" t="s">
        <v>172</v>
      </c>
      <c r="B20" s="27">
        <v>30</v>
      </c>
      <c r="C20" s="41">
        <v>81</v>
      </c>
    </row>
    <row r="21" spans="1:3">
      <c r="A21" s="27" t="s">
        <v>173</v>
      </c>
      <c r="B21" s="27">
        <v>28</v>
      </c>
      <c r="C21" s="41">
        <v>76</v>
      </c>
    </row>
    <row r="22" spans="1:3">
      <c r="A22" s="27" t="s">
        <v>174</v>
      </c>
      <c r="B22" s="27">
        <v>9</v>
      </c>
      <c r="C22" s="41">
        <v>24</v>
      </c>
    </row>
    <row r="23" spans="1:3">
      <c r="A23" s="43" t="s">
        <v>164</v>
      </c>
      <c r="B23" s="43">
        <v>2</v>
      </c>
      <c r="C23" s="72">
        <v>5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5" sqref="A5:C12"/>
    </sheetView>
  </sheetViews>
  <sheetFormatPr defaultRowHeight="15"/>
  <cols>
    <col min="1" max="1" width="43.7109375" customWidth="1"/>
    <col min="2" max="2" width="16.85546875" customWidth="1"/>
    <col min="3" max="3" width="15.140625" customWidth="1"/>
    <col min="4" max="4" width="16.85546875" customWidth="1"/>
  </cols>
  <sheetData>
    <row r="1" spans="1:4">
      <c r="A1" s="53" t="s">
        <v>180</v>
      </c>
      <c r="B1" s="53"/>
    </row>
    <row r="2" spans="1:4">
      <c r="A2" s="124" t="s">
        <v>170</v>
      </c>
    </row>
    <row r="3" spans="1:4">
      <c r="A3" s="124"/>
    </row>
    <row r="4" spans="1:4">
      <c r="A4" s="45" t="s">
        <v>158</v>
      </c>
      <c r="B4" s="105" t="s">
        <v>48</v>
      </c>
      <c r="C4" s="71" t="s">
        <v>43</v>
      </c>
      <c r="D4" s="2"/>
    </row>
    <row r="5" spans="1:4">
      <c r="A5" s="27" t="s">
        <v>175</v>
      </c>
      <c r="B5" s="29">
        <v>38</v>
      </c>
      <c r="C5" s="41">
        <v>100</v>
      </c>
      <c r="D5" s="1"/>
    </row>
    <row r="6" spans="1:4">
      <c r="A6" s="27" t="s">
        <v>119</v>
      </c>
      <c r="B6" s="29">
        <v>35</v>
      </c>
      <c r="C6" s="41">
        <v>92</v>
      </c>
      <c r="D6" s="1"/>
    </row>
    <row r="7" spans="1:4">
      <c r="A7" s="27" t="s">
        <v>172</v>
      </c>
      <c r="B7" s="29">
        <v>20</v>
      </c>
      <c r="C7" s="41">
        <v>53</v>
      </c>
      <c r="D7" s="1"/>
    </row>
    <row r="8" spans="1:4">
      <c r="A8" s="27" t="s">
        <v>173</v>
      </c>
      <c r="B8" s="29">
        <v>16</v>
      </c>
      <c r="C8" s="41">
        <v>42</v>
      </c>
      <c r="D8" s="1"/>
    </row>
    <row r="9" spans="1:4">
      <c r="A9" s="27" t="s">
        <v>176</v>
      </c>
      <c r="B9" s="29">
        <v>15</v>
      </c>
      <c r="C9" s="41">
        <v>40</v>
      </c>
      <c r="D9" s="1"/>
    </row>
    <row r="10" spans="1:4">
      <c r="A10" s="27" t="s">
        <v>174</v>
      </c>
      <c r="B10" s="29">
        <v>5</v>
      </c>
      <c r="C10" s="41">
        <v>13</v>
      </c>
      <c r="D10" s="1"/>
    </row>
    <row r="11" spans="1:4">
      <c r="A11" s="27" t="s">
        <v>177</v>
      </c>
      <c r="B11" s="29">
        <v>2</v>
      </c>
      <c r="C11" s="41">
        <v>5</v>
      </c>
      <c r="D11" s="1"/>
    </row>
    <row r="12" spans="1:4">
      <c r="A12" s="43" t="s">
        <v>164</v>
      </c>
      <c r="B12" s="39">
        <v>1</v>
      </c>
      <c r="C12" s="72">
        <v>3</v>
      </c>
      <c r="D12" s="1"/>
    </row>
    <row r="13" spans="1:4">
      <c r="B13" s="2"/>
      <c r="D13" s="1"/>
    </row>
    <row r="14" spans="1:4">
      <c r="A14" s="53" t="s">
        <v>181</v>
      </c>
    </row>
    <row r="16" spans="1:4">
      <c r="A16" s="45" t="s">
        <v>0</v>
      </c>
      <c r="B16" s="105" t="s">
        <v>48</v>
      </c>
      <c r="C16" s="71" t="s">
        <v>43</v>
      </c>
    </row>
    <row r="17" spans="1:3">
      <c r="A17" s="27" t="s">
        <v>74</v>
      </c>
      <c r="B17" s="29">
        <v>1</v>
      </c>
      <c r="C17" s="41">
        <v>2.6</v>
      </c>
    </row>
    <row r="18" spans="1:3">
      <c r="A18" s="27" t="s">
        <v>75</v>
      </c>
      <c r="B18" s="29">
        <v>9</v>
      </c>
      <c r="C18" s="41">
        <v>23.7</v>
      </c>
    </row>
    <row r="19" spans="1:3">
      <c r="A19" s="27" t="s">
        <v>76</v>
      </c>
      <c r="B19" s="29">
        <v>9</v>
      </c>
      <c r="C19" s="41">
        <v>23.7</v>
      </c>
    </row>
    <row r="20" spans="1:3">
      <c r="A20" s="27" t="s">
        <v>77</v>
      </c>
      <c r="B20" s="29">
        <v>18</v>
      </c>
      <c r="C20" s="41">
        <v>47.4</v>
      </c>
    </row>
    <row r="21" spans="1:3">
      <c r="A21" s="27" t="s">
        <v>78</v>
      </c>
      <c r="B21" s="29">
        <v>1</v>
      </c>
      <c r="C21" s="41">
        <v>2.6</v>
      </c>
    </row>
    <row r="22" spans="1:3">
      <c r="A22" s="33" t="s">
        <v>1</v>
      </c>
      <c r="B22" s="127">
        <v>38</v>
      </c>
      <c r="C22" s="82">
        <v>100</v>
      </c>
    </row>
  </sheetData>
  <sortState ref="A15:C22">
    <sortCondition descending="1" ref="B15:B22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19" sqref="A19"/>
    </sheetView>
  </sheetViews>
  <sheetFormatPr defaultRowHeight="15"/>
  <cols>
    <col min="1" max="1" width="141.28515625" customWidth="1"/>
  </cols>
  <sheetData>
    <row r="1" spans="1:13" ht="18">
      <c r="A1" s="56" t="s">
        <v>95</v>
      </c>
    </row>
    <row r="3" spans="1:13" ht="15.75">
      <c r="A3" s="57" t="s">
        <v>96</v>
      </c>
    </row>
    <row r="4" spans="1:13" ht="15.75">
      <c r="A4" s="58"/>
    </row>
    <row r="5" spans="1:13">
      <c r="A5" s="59" t="s">
        <v>97</v>
      </c>
      <c r="B5" s="47"/>
      <c r="C5" s="47"/>
      <c r="D5" s="47"/>
    </row>
    <row r="6" spans="1:13">
      <c r="A6" s="59" t="s">
        <v>137</v>
      </c>
      <c r="B6" s="47"/>
      <c r="C6" s="47"/>
      <c r="D6" s="47"/>
    </row>
    <row r="7" spans="1:13">
      <c r="A7" s="59"/>
      <c r="B7" s="47"/>
      <c r="C7" s="47"/>
      <c r="D7" s="47"/>
    </row>
    <row r="8" spans="1:13" ht="15.75">
      <c r="A8" s="57" t="s">
        <v>105</v>
      </c>
      <c r="B8" s="47"/>
      <c r="C8" s="47"/>
      <c r="D8" s="47"/>
    </row>
    <row r="9" spans="1:13" ht="15.75">
      <c r="A9" s="58"/>
    </row>
    <row r="10" spans="1:13">
      <c r="A10" s="59" t="s">
        <v>138</v>
      </c>
    </row>
    <row r="11" spans="1:13">
      <c r="A11" s="59" t="s">
        <v>139</v>
      </c>
    </row>
    <row r="12" spans="1:13">
      <c r="A12" s="59" t="s">
        <v>140</v>
      </c>
    </row>
    <row r="13" spans="1:13" ht="18">
      <c r="A13" s="60"/>
      <c r="M13" s="61"/>
    </row>
    <row r="14" spans="1:13" ht="15.75">
      <c r="A14" s="57" t="s">
        <v>100</v>
      </c>
    </row>
    <row r="15" spans="1:13" ht="15.75">
      <c r="A15" s="58"/>
    </row>
    <row r="16" spans="1:13">
      <c r="A16" s="59" t="s">
        <v>101</v>
      </c>
    </row>
    <row r="17" spans="1:4">
      <c r="A17" s="59" t="s">
        <v>102</v>
      </c>
      <c r="B17" s="59"/>
      <c r="C17" s="59"/>
      <c r="D17" s="59"/>
    </row>
    <row r="18" spans="1:4">
      <c r="A18" s="59" t="s">
        <v>103</v>
      </c>
      <c r="B18" s="59"/>
      <c r="C18" s="59"/>
      <c r="D18" s="59"/>
    </row>
    <row r="19" spans="1:4">
      <c r="A19" s="59" t="s">
        <v>104</v>
      </c>
      <c r="B19" s="59"/>
      <c r="C19" s="59"/>
      <c r="D19" s="59"/>
    </row>
    <row r="20" spans="1:4" ht="15.75">
      <c r="A20" s="60"/>
      <c r="B20" s="59"/>
      <c r="C20" s="59"/>
      <c r="D20" s="59"/>
    </row>
    <row r="21" spans="1:4" ht="15.75">
      <c r="A21" s="60"/>
    </row>
    <row r="22" spans="1:4" ht="15.75">
      <c r="A22" s="58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2"/>
  <sheetViews>
    <sheetView topLeftCell="A7" zoomScaleNormal="100" workbookViewId="0">
      <selection activeCell="E14" sqref="E14"/>
    </sheetView>
  </sheetViews>
  <sheetFormatPr defaultRowHeight="15"/>
  <sheetData>
    <row r="11" spans="1:1" ht="20.25">
      <c r="A11" s="62"/>
    </row>
    <row r="12" spans="1:1" ht="20.25">
      <c r="A12" s="63"/>
    </row>
    <row r="13" spans="1:1" ht="20.25">
      <c r="A13" s="64"/>
    </row>
    <row r="14" spans="1:1" ht="20.25">
      <c r="A14" s="64"/>
    </row>
    <row r="15" spans="1:1" ht="18">
      <c r="A15" s="65" t="s">
        <v>100</v>
      </c>
    </row>
    <row r="17" spans="1:1" ht="15.75">
      <c r="A17" s="66"/>
    </row>
    <row r="18" spans="1:1" ht="15.75">
      <c r="A18" s="66"/>
    </row>
    <row r="19" spans="1:1" ht="15.75">
      <c r="A19" s="66"/>
    </row>
    <row r="20" spans="1:1" ht="15.75">
      <c r="A20" s="66"/>
    </row>
    <row r="21" spans="1:1" ht="15.75">
      <c r="A21" s="66"/>
    </row>
    <row r="22" spans="1:1" ht="15.75">
      <c r="A22" s="66"/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topLeftCell="A4" workbookViewId="0">
      <selection activeCell="A15" sqref="A15"/>
    </sheetView>
  </sheetViews>
  <sheetFormatPr defaultRowHeight="15"/>
  <sheetData>
    <row r="15" spans="1:1" ht="18">
      <c r="A15" s="61" t="s">
        <v>101</v>
      </c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A4" sqref="A4:Q8"/>
    </sheetView>
  </sheetViews>
  <sheetFormatPr defaultRowHeight="15"/>
  <cols>
    <col min="2" max="3" width="9.28515625" bestFit="1" customWidth="1"/>
    <col min="4" max="4" width="3" customWidth="1"/>
    <col min="5" max="6" width="9.28515625" bestFit="1" customWidth="1"/>
    <col min="7" max="7" width="2.28515625" customWidth="1"/>
    <col min="8" max="9" width="9.28515625" bestFit="1" customWidth="1"/>
    <col min="10" max="10" width="1.85546875" customWidth="1"/>
    <col min="11" max="11" width="9.7109375" bestFit="1" customWidth="1"/>
    <col min="12" max="12" width="9.28515625" bestFit="1" customWidth="1"/>
    <col min="13" max="13" width="2.42578125" customWidth="1"/>
    <col min="14" max="15" width="9.5703125" bestFit="1" customWidth="1"/>
    <col min="16" max="16" width="2.42578125" customWidth="1"/>
    <col min="17" max="17" width="11.28515625" customWidth="1"/>
  </cols>
  <sheetData>
    <row r="1" spans="1:17">
      <c r="A1" s="5" t="s">
        <v>184</v>
      </c>
      <c r="B1" s="5"/>
      <c r="C1" s="5"/>
      <c r="D1" s="5"/>
      <c r="E1" s="5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1"/>
      <c r="Q1" s="132"/>
    </row>
    <row r="2" spans="1:17">
      <c r="A2" s="5" t="s">
        <v>50</v>
      </c>
      <c r="B2" s="5"/>
      <c r="C2" s="5"/>
      <c r="D2" s="5"/>
      <c r="E2" s="5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  <c r="Q2" s="132"/>
    </row>
    <row r="3" spans="1:17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3"/>
      <c r="Q3" s="132"/>
    </row>
    <row r="4" spans="1:17">
      <c r="A4" s="134"/>
      <c r="B4" s="253" t="s">
        <v>60</v>
      </c>
      <c r="C4" s="253"/>
      <c r="D4" s="126"/>
      <c r="E4" s="253" t="s">
        <v>51</v>
      </c>
      <c r="F4" s="253"/>
      <c r="G4" s="126"/>
      <c r="H4" s="253" t="s">
        <v>52</v>
      </c>
      <c r="I4" s="253"/>
      <c r="J4" s="126"/>
      <c r="K4" s="253" t="s">
        <v>53</v>
      </c>
      <c r="L4" s="253"/>
      <c r="M4" s="126"/>
      <c r="N4" s="257" t="s">
        <v>54</v>
      </c>
      <c r="O4" s="257"/>
      <c r="P4" s="135"/>
      <c r="Q4" s="254" t="s">
        <v>183</v>
      </c>
    </row>
    <row r="5" spans="1:17">
      <c r="A5" s="37"/>
      <c r="B5" s="6" t="s">
        <v>55</v>
      </c>
      <c r="C5" s="6" t="s">
        <v>56</v>
      </c>
      <c r="D5" s="6"/>
      <c r="E5" s="6" t="s">
        <v>55</v>
      </c>
      <c r="F5" s="6" t="s">
        <v>56</v>
      </c>
      <c r="G5" s="6"/>
      <c r="H5" s="6" t="s">
        <v>55</v>
      </c>
      <c r="I5" s="6" t="s">
        <v>56</v>
      </c>
      <c r="J5" s="6"/>
      <c r="K5" s="6" t="s">
        <v>55</v>
      </c>
      <c r="L5" s="6" t="s">
        <v>56</v>
      </c>
      <c r="M5" s="6"/>
      <c r="N5" s="6" t="s">
        <v>55</v>
      </c>
      <c r="O5" s="6" t="s">
        <v>56</v>
      </c>
      <c r="P5" s="136"/>
      <c r="Q5" s="255"/>
    </row>
    <row r="6" spans="1:17">
      <c r="A6" s="7" t="s">
        <v>57</v>
      </c>
      <c r="B6" s="106">
        <v>2</v>
      </c>
      <c r="C6" s="106">
        <v>0</v>
      </c>
      <c r="D6" s="137"/>
      <c r="E6" s="106">
        <v>75</v>
      </c>
      <c r="F6" s="106">
        <v>59</v>
      </c>
      <c r="G6" s="137"/>
      <c r="H6" s="106">
        <v>109</v>
      </c>
      <c r="I6" s="106">
        <v>75</v>
      </c>
      <c r="J6" s="137"/>
      <c r="K6" s="106">
        <v>75</v>
      </c>
      <c r="L6" s="106">
        <v>37</v>
      </c>
      <c r="M6" s="137"/>
      <c r="N6" s="138">
        <f>SUM(B6,E6,H6,K6)</f>
        <v>261</v>
      </c>
      <c r="O6" s="138">
        <f>SUM(C6,F6,I6,L6)</f>
        <v>171</v>
      </c>
      <c r="P6" s="136"/>
      <c r="Q6" s="139">
        <f>SUM(N6:O6)</f>
        <v>432</v>
      </c>
    </row>
    <row r="7" spans="1:17">
      <c r="A7" s="7" t="s">
        <v>58</v>
      </c>
      <c r="B7" s="15">
        <v>0</v>
      </c>
      <c r="C7" s="15">
        <v>1</v>
      </c>
      <c r="D7" s="137"/>
      <c r="E7" s="15">
        <v>18</v>
      </c>
      <c r="F7" s="15">
        <v>14</v>
      </c>
      <c r="G7" s="137"/>
      <c r="H7" s="15">
        <v>47</v>
      </c>
      <c r="I7" s="15">
        <v>30</v>
      </c>
      <c r="J7" s="137"/>
      <c r="K7" s="15">
        <v>13</v>
      </c>
      <c r="L7" s="15">
        <v>17</v>
      </c>
      <c r="M7" s="137"/>
      <c r="N7" s="140">
        <f>SUM(B7,E7,H7,K7)</f>
        <v>78</v>
      </c>
      <c r="O7" s="140">
        <f>SUM(C7,F7,I7,L7)</f>
        <v>62</v>
      </c>
      <c r="P7" s="136"/>
      <c r="Q7" s="139">
        <f>SUM(N7:O7)</f>
        <v>140</v>
      </c>
    </row>
    <row r="8" spans="1:17">
      <c r="A8" s="152" t="s">
        <v>61</v>
      </c>
      <c r="B8" s="153">
        <f>SUM(B6:B7)</f>
        <v>2</v>
      </c>
      <c r="C8" s="153">
        <f t="shared" ref="C8" si="0">SUM(C6:C7)</f>
        <v>1</v>
      </c>
      <c r="D8" s="154"/>
      <c r="E8" s="153">
        <f t="shared" ref="E8:F8" si="1">SUM(E6:E7)</f>
        <v>93</v>
      </c>
      <c r="F8" s="153">
        <f t="shared" si="1"/>
        <v>73</v>
      </c>
      <c r="G8" s="154"/>
      <c r="H8" s="153">
        <f t="shared" ref="H8:I8" si="2">SUM(H6:H7)</f>
        <v>156</v>
      </c>
      <c r="I8" s="153">
        <f t="shared" si="2"/>
        <v>105</v>
      </c>
      <c r="J8" s="154"/>
      <c r="K8" s="153">
        <f t="shared" ref="K8:L8" si="3">SUM(K6:K7)</f>
        <v>88</v>
      </c>
      <c r="L8" s="153">
        <f t="shared" si="3"/>
        <v>54</v>
      </c>
      <c r="M8" s="154"/>
      <c r="N8" s="53">
        <f t="shared" ref="N8:O8" si="4">SUM(N6:N7)</f>
        <v>339</v>
      </c>
      <c r="O8" s="53">
        <f t="shared" si="4"/>
        <v>233</v>
      </c>
      <c r="P8" s="155"/>
      <c r="Q8" s="156">
        <v>572</v>
      </c>
    </row>
    <row r="9" spans="1:17" ht="25.5" customHeight="1">
      <c r="A9" s="256" t="s">
        <v>59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</row>
    <row r="10" spans="1:17">
      <c r="A10" s="141" t="s">
        <v>57</v>
      </c>
      <c r="B10" s="142">
        <f>+B6/261*100</f>
        <v>0.76628352490421447</v>
      </c>
      <c r="C10" s="142">
        <f>+C6/171*100</f>
        <v>0</v>
      </c>
      <c r="D10" s="142"/>
      <c r="E10" s="143">
        <f>+E6/261*100</f>
        <v>28.735632183908045</v>
      </c>
      <c r="F10" s="143">
        <f>+F6/171*100</f>
        <v>34.502923976608187</v>
      </c>
      <c r="G10" s="144"/>
      <c r="H10" s="188">
        <f>+H6/261*100</f>
        <v>41.762452107279699</v>
      </c>
      <c r="I10" s="143">
        <f>+I6/171*100</f>
        <v>43.859649122807014</v>
      </c>
      <c r="J10" s="144"/>
      <c r="K10" s="143">
        <f>+K6/261*100</f>
        <v>28.735632183908045</v>
      </c>
      <c r="L10" s="143">
        <f>+L6/171*100</f>
        <v>21.637426900584796</v>
      </c>
      <c r="M10" s="147"/>
      <c r="N10" s="151">
        <f>+N6/261*100</f>
        <v>100</v>
      </c>
      <c r="O10" s="151">
        <f>+O6/171*100</f>
        <v>100</v>
      </c>
      <c r="P10" s="145"/>
      <c r="Q10" s="146"/>
    </row>
    <row r="11" spans="1:17" s="15" customFormat="1">
      <c r="A11" s="141" t="s">
        <v>58</v>
      </c>
      <c r="B11" s="142">
        <f>+B7/78*100</f>
        <v>0</v>
      </c>
      <c r="C11" s="142">
        <f>+C7/62*100</f>
        <v>1.6129032258064515</v>
      </c>
      <c r="D11" s="142"/>
      <c r="E11" s="144">
        <f>+E7/78*100</f>
        <v>23.076923076923077</v>
      </c>
      <c r="F11" s="144">
        <f>+F7/62*100</f>
        <v>22.58064516129032</v>
      </c>
      <c r="G11" s="144"/>
      <c r="H11" s="151">
        <f>+H7/78*100</f>
        <v>60.256410256410255</v>
      </c>
      <c r="I11" s="144">
        <f>+I7/62*100</f>
        <v>48.387096774193552</v>
      </c>
      <c r="J11" s="144"/>
      <c r="K11" s="144">
        <f>+K7/78*100</f>
        <v>16.666666666666664</v>
      </c>
      <c r="L11" s="144">
        <f>+L7/62*100</f>
        <v>27.419354838709676</v>
      </c>
      <c r="M11" s="147"/>
      <c r="N11" s="144">
        <f>+N7/78*100</f>
        <v>100</v>
      </c>
      <c r="O11" s="144">
        <f>+O7/62*100</f>
        <v>100</v>
      </c>
      <c r="P11" s="148"/>
      <c r="Q11" s="149"/>
    </row>
    <row r="12" spans="1:17">
      <c r="A12" s="157" t="s">
        <v>61</v>
      </c>
      <c r="B12" s="158">
        <f>+B8/339*100</f>
        <v>0.58997050147492625</v>
      </c>
      <c r="C12" s="158">
        <f>+C8/233*100</f>
        <v>0.42918454935622319</v>
      </c>
      <c r="D12" s="158"/>
      <c r="E12" s="158">
        <f>+E8/339*100</f>
        <v>27.43362831858407</v>
      </c>
      <c r="F12" s="158">
        <f>+F8/233*100</f>
        <v>31.330472103004293</v>
      </c>
      <c r="G12" s="158"/>
      <c r="H12" s="158">
        <f>+H8/339*100</f>
        <v>46.017699115044245</v>
      </c>
      <c r="I12" s="158">
        <f>+I8/233*100</f>
        <v>45.064377682403432</v>
      </c>
      <c r="J12" s="158"/>
      <c r="K12" s="158">
        <f>+K8/339*100</f>
        <v>25.958702064896755</v>
      </c>
      <c r="L12" s="158">
        <f>+L8/233*100</f>
        <v>23.175965665236049</v>
      </c>
      <c r="M12" s="158"/>
      <c r="N12" s="158">
        <f>+N8/339*100</f>
        <v>100</v>
      </c>
      <c r="O12" s="158">
        <f>+O8/233*100</f>
        <v>100</v>
      </c>
      <c r="P12" s="150"/>
      <c r="Q12" s="150"/>
    </row>
  </sheetData>
  <mergeCells count="7">
    <mergeCell ref="Q4:Q5"/>
    <mergeCell ref="A9:Q9"/>
    <mergeCell ref="B4:C4"/>
    <mergeCell ref="E4:F4"/>
    <mergeCell ref="H4:I4"/>
    <mergeCell ref="K4:L4"/>
    <mergeCell ref="N4:O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24" sqref="D24"/>
    </sheetView>
  </sheetViews>
  <sheetFormatPr defaultRowHeight="15"/>
  <cols>
    <col min="1" max="1" width="25.7109375" customWidth="1"/>
    <col min="2" max="2" width="13.28515625" customWidth="1"/>
    <col min="3" max="3" width="18.42578125" customWidth="1"/>
    <col min="4" max="4" width="9.28515625" bestFit="1" customWidth="1"/>
    <col min="5" max="5" width="2.28515625" customWidth="1"/>
    <col min="6" max="7" width="9.28515625" bestFit="1" customWidth="1"/>
    <col min="8" max="8" width="1.85546875" customWidth="1"/>
    <col min="9" max="9" width="9.7109375" bestFit="1" customWidth="1"/>
    <col min="10" max="10" width="9.28515625" bestFit="1" customWidth="1"/>
    <col min="11" max="11" width="2.42578125" customWidth="1"/>
    <col min="12" max="13" width="9.5703125" bestFit="1" customWidth="1"/>
    <col min="14" max="14" width="2.42578125" customWidth="1"/>
    <col min="15" max="15" width="11.28515625" customWidth="1"/>
  </cols>
  <sheetData>
    <row r="1" spans="1:4">
      <c r="A1" s="5" t="s">
        <v>198</v>
      </c>
      <c r="B1" s="130"/>
      <c r="C1" s="130"/>
    </row>
    <row r="2" spans="1:4">
      <c r="A2" s="5" t="s">
        <v>196</v>
      </c>
      <c r="B2" s="130"/>
      <c r="C2" s="130"/>
    </row>
    <row r="3" spans="1:4">
      <c r="A3" s="5" t="s">
        <v>50</v>
      </c>
      <c r="B3" s="130"/>
      <c r="C3" s="130"/>
    </row>
    <row r="4" spans="1:4">
      <c r="A4" s="5"/>
    </row>
    <row r="5" spans="1:4">
      <c r="A5" s="30"/>
      <c r="B5" s="253" t="s">
        <v>192</v>
      </c>
      <c r="C5" s="253"/>
      <c r="D5" s="27"/>
    </row>
    <row r="6" spans="1:4">
      <c r="A6" s="43" t="s">
        <v>194</v>
      </c>
      <c r="B6" s="39" t="s">
        <v>195</v>
      </c>
      <c r="C6" s="164" t="s">
        <v>43</v>
      </c>
      <c r="D6" s="27"/>
    </row>
    <row r="7" spans="1:4">
      <c r="A7" s="27" t="s">
        <v>60</v>
      </c>
      <c r="B7" s="29">
        <v>3</v>
      </c>
      <c r="C7" s="143">
        <v>0.52447552447552448</v>
      </c>
      <c r="D7" s="27"/>
    </row>
    <row r="8" spans="1:4">
      <c r="A8" s="27" t="s">
        <v>51</v>
      </c>
      <c r="B8" s="29">
        <v>166</v>
      </c>
      <c r="C8" s="143">
        <v>29.02097902097902</v>
      </c>
      <c r="D8" s="27"/>
    </row>
    <row r="9" spans="1:4">
      <c r="A9" s="27" t="s">
        <v>52</v>
      </c>
      <c r="B9" s="29">
        <v>261</v>
      </c>
      <c r="C9" s="143">
        <v>45.629370629370634</v>
      </c>
      <c r="D9" s="27"/>
    </row>
    <row r="10" spans="1:4">
      <c r="A10" s="27" t="s">
        <v>53</v>
      </c>
      <c r="B10" s="29">
        <v>142</v>
      </c>
      <c r="C10" s="143">
        <v>24.825174825174827</v>
      </c>
      <c r="D10" s="27"/>
    </row>
    <row r="11" spans="1:4">
      <c r="A11" s="33" t="s">
        <v>1</v>
      </c>
      <c r="B11" s="127">
        <v>572</v>
      </c>
      <c r="C11" s="180">
        <v>100</v>
      </c>
      <c r="D11" s="27"/>
    </row>
    <row r="12" spans="1:4">
      <c r="A12" s="27"/>
      <c r="B12" s="27"/>
      <c r="C12" s="27"/>
      <c r="D12" s="27"/>
    </row>
  </sheetData>
  <mergeCells count="1">
    <mergeCell ref="B5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5" sqref="K5"/>
    </sheetView>
  </sheetViews>
  <sheetFormatPr defaultRowHeight="15"/>
  <cols>
    <col min="1" max="1" width="25.5703125" style="46" customWidth="1"/>
    <col min="2" max="2" width="11.42578125" style="46" customWidth="1"/>
    <col min="3" max="3" width="9.140625" style="46" customWidth="1"/>
    <col min="4" max="4" width="11.85546875" style="46" customWidth="1"/>
    <col min="5" max="5" width="9" style="46" customWidth="1"/>
    <col min="6" max="6" width="13" style="46" customWidth="1"/>
    <col min="7" max="7" width="8.140625" style="46" customWidth="1"/>
    <col min="8" max="8" width="13.42578125" style="46" customWidth="1"/>
    <col min="9" max="9" width="9" style="46" customWidth="1"/>
    <col min="13" max="13" width="18.28515625" customWidth="1"/>
  </cols>
  <sheetData>
    <row r="1" spans="1:11">
      <c r="A1" s="5" t="s">
        <v>197</v>
      </c>
      <c r="B1" s="27"/>
      <c r="C1" s="27"/>
      <c r="D1" s="27"/>
      <c r="E1" s="27"/>
      <c r="F1" s="27"/>
      <c r="G1" s="27"/>
      <c r="H1" s="27"/>
      <c r="I1" s="27"/>
      <c r="J1" s="27"/>
    </row>
    <row r="2" spans="1:11">
      <c r="A2" s="5" t="s">
        <v>157</v>
      </c>
      <c r="B2" s="27"/>
      <c r="C2" s="27"/>
      <c r="D2" s="27"/>
      <c r="E2" s="27"/>
      <c r="F2" s="27"/>
      <c r="G2" s="27"/>
      <c r="H2" s="27"/>
      <c r="I2" s="27"/>
      <c r="J2" s="27"/>
    </row>
    <row r="3" spans="1:11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>
      <c r="A4" s="106"/>
      <c r="B4" s="253" t="s">
        <v>193</v>
      </c>
      <c r="C4" s="253"/>
      <c r="D4" s="253"/>
      <c r="E4" s="253"/>
      <c r="F4" s="253"/>
      <c r="G4" s="253"/>
      <c r="H4" s="253"/>
      <c r="I4" s="253"/>
      <c r="J4" s="134"/>
      <c r="K4" s="106"/>
    </row>
    <row r="5" spans="1:11" ht="24.75">
      <c r="A5" s="172" t="s">
        <v>86</v>
      </c>
      <c r="B5" s="177" t="s">
        <v>60</v>
      </c>
      <c r="C5" s="178" t="s">
        <v>88</v>
      </c>
      <c r="D5" s="177" t="s">
        <v>51</v>
      </c>
      <c r="E5" s="178" t="s">
        <v>88</v>
      </c>
      <c r="F5" s="177" t="s">
        <v>52</v>
      </c>
      <c r="G5" s="178" t="s">
        <v>88</v>
      </c>
      <c r="H5" s="177" t="s">
        <v>87</v>
      </c>
      <c r="I5" s="178" t="s">
        <v>88</v>
      </c>
      <c r="J5" s="179" t="s">
        <v>1</v>
      </c>
      <c r="K5" s="246" t="s">
        <v>43</v>
      </c>
    </row>
    <row r="6" spans="1:11">
      <c r="A6" s="102" t="s">
        <v>24</v>
      </c>
      <c r="B6" s="102">
        <v>0</v>
      </c>
      <c r="C6" s="173">
        <f>+B6/12*100</f>
        <v>0</v>
      </c>
      <c r="D6" s="102">
        <v>4</v>
      </c>
      <c r="E6" s="174">
        <f>+D6/12*100</f>
        <v>33.333333333333329</v>
      </c>
      <c r="F6" s="102">
        <v>6</v>
      </c>
      <c r="G6" s="173">
        <f>+F6/12*100</f>
        <v>50</v>
      </c>
      <c r="H6" s="102">
        <v>2</v>
      </c>
      <c r="I6" s="174">
        <f>+H6/12*100</f>
        <v>16.666666666666664</v>
      </c>
      <c r="J6" s="27">
        <v>12</v>
      </c>
      <c r="K6" s="41">
        <f>+J6/12*100</f>
        <v>100</v>
      </c>
    </row>
    <row r="7" spans="1:11">
      <c r="A7" s="102" t="s">
        <v>25</v>
      </c>
      <c r="B7" s="102">
        <v>0</v>
      </c>
      <c r="C7" s="173">
        <f>+B7/103*100</f>
        <v>0</v>
      </c>
      <c r="D7" s="102">
        <v>51</v>
      </c>
      <c r="E7" s="174">
        <f>+D7/103*100</f>
        <v>49.514563106796118</v>
      </c>
      <c r="F7" s="102">
        <v>36</v>
      </c>
      <c r="G7" s="174">
        <f>+F7/103*100</f>
        <v>34.95145631067961</v>
      </c>
      <c r="H7" s="102">
        <v>16</v>
      </c>
      <c r="I7" s="174">
        <f>+H7/103*100</f>
        <v>15.53398058252427</v>
      </c>
      <c r="J7" s="27">
        <v>103</v>
      </c>
      <c r="K7" s="41">
        <f>+J7/103*100</f>
        <v>100</v>
      </c>
    </row>
    <row r="8" spans="1:11">
      <c r="A8" s="102" t="s">
        <v>26</v>
      </c>
      <c r="B8" s="102">
        <v>0</v>
      </c>
      <c r="C8" s="173">
        <f>+B8/43*100</f>
        <v>0</v>
      </c>
      <c r="D8" s="102">
        <v>0</v>
      </c>
      <c r="E8" s="174">
        <f>+D8/43*100</f>
        <v>0</v>
      </c>
      <c r="F8" s="102">
        <v>21</v>
      </c>
      <c r="G8" s="174">
        <f>+F8/43*100</f>
        <v>48.837209302325576</v>
      </c>
      <c r="H8" s="102">
        <v>22</v>
      </c>
      <c r="I8" s="174">
        <f>+H8/43*100</f>
        <v>51.162790697674424</v>
      </c>
      <c r="J8" s="27">
        <v>43</v>
      </c>
      <c r="K8" s="41">
        <f>+J8/43*100</f>
        <v>100</v>
      </c>
    </row>
    <row r="9" spans="1:11">
      <c r="A9" s="102" t="s">
        <v>79</v>
      </c>
      <c r="B9" s="102">
        <v>0</v>
      </c>
      <c r="C9" s="173">
        <f>+B9/28*100</f>
        <v>0</v>
      </c>
      <c r="D9" s="102">
        <v>2</v>
      </c>
      <c r="E9" s="174">
        <f>+D9/28*100</f>
        <v>7.1428571428571423</v>
      </c>
      <c r="F9" s="102">
        <v>23</v>
      </c>
      <c r="G9" s="174">
        <f>+F9/28*100</f>
        <v>82.142857142857139</v>
      </c>
      <c r="H9" s="102">
        <v>3</v>
      </c>
      <c r="I9" s="174">
        <f>+H9/28*100</f>
        <v>10.714285714285714</v>
      </c>
      <c r="J9" s="27">
        <v>28</v>
      </c>
      <c r="K9" s="41">
        <f>+J9/28*100</f>
        <v>100</v>
      </c>
    </row>
    <row r="10" spans="1:11">
      <c r="A10" s="102" t="s">
        <v>27</v>
      </c>
      <c r="B10" s="102">
        <v>0</v>
      </c>
      <c r="C10" s="173">
        <f>+B10/22*100</f>
        <v>0</v>
      </c>
      <c r="D10" s="102">
        <v>11</v>
      </c>
      <c r="E10" s="174">
        <f>+D10/22*100</f>
        <v>50</v>
      </c>
      <c r="F10" s="102">
        <v>10</v>
      </c>
      <c r="G10" s="174">
        <f>+F10/22*100</f>
        <v>45.454545454545453</v>
      </c>
      <c r="H10" s="102">
        <v>1</v>
      </c>
      <c r="I10" s="174">
        <f>+H10/22*100</f>
        <v>4.5454545454545459</v>
      </c>
      <c r="J10" s="27">
        <v>22</v>
      </c>
      <c r="K10" s="41">
        <f>+J10/22*100</f>
        <v>100</v>
      </c>
    </row>
    <row r="11" spans="1:11">
      <c r="A11" s="102" t="s">
        <v>3</v>
      </c>
      <c r="B11" s="102">
        <v>2</v>
      </c>
      <c r="C11" s="174">
        <f>+B11/192*100</f>
        <v>1.0416666666666665</v>
      </c>
      <c r="D11" s="102">
        <v>44</v>
      </c>
      <c r="E11" s="174">
        <f>+D11/192*100</f>
        <v>22.916666666666664</v>
      </c>
      <c r="F11" s="102">
        <v>75</v>
      </c>
      <c r="G11" s="174">
        <f>+F11/192*100</f>
        <v>39.0625</v>
      </c>
      <c r="H11" s="102">
        <v>71</v>
      </c>
      <c r="I11" s="174">
        <f>+H11/192*100</f>
        <v>36.979166666666671</v>
      </c>
      <c r="J11" s="27">
        <v>192</v>
      </c>
      <c r="K11" s="41">
        <f>+J11/192*100</f>
        <v>100</v>
      </c>
    </row>
    <row r="12" spans="1:11">
      <c r="A12" s="102" t="s">
        <v>28</v>
      </c>
      <c r="B12" s="102">
        <v>0</v>
      </c>
      <c r="C12" s="173">
        <f>+B12/4*100</f>
        <v>0</v>
      </c>
      <c r="D12" s="102">
        <v>0</v>
      </c>
      <c r="E12" s="174">
        <f>+D12/4*100</f>
        <v>0</v>
      </c>
      <c r="F12" s="102">
        <v>1</v>
      </c>
      <c r="G12" s="174">
        <f>+F12/4*100</f>
        <v>25</v>
      </c>
      <c r="H12" s="102">
        <v>3</v>
      </c>
      <c r="I12" s="174">
        <f>+H12/4*100</f>
        <v>75</v>
      </c>
      <c r="J12" s="27">
        <v>4</v>
      </c>
      <c r="K12" s="41">
        <f>+J12/4*100</f>
        <v>100</v>
      </c>
    </row>
    <row r="13" spans="1:11">
      <c r="A13" s="102" t="s">
        <v>29</v>
      </c>
      <c r="B13" s="102">
        <v>0</v>
      </c>
      <c r="C13" s="173">
        <f>+B13/82*100</f>
        <v>0</v>
      </c>
      <c r="D13" s="102">
        <v>28</v>
      </c>
      <c r="E13" s="174">
        <f>+D13/82*100</f>
        <v>34.146341463414636</v>
      </c>
      <c r="F13" s="102">
        <v>48</v>
      </c>
      <c r="G13" s="174">
        <f>+F13/82*100</f>
        <v>58.536585365853654</v>
      </c>
      <c r="H13" s="102">
        <v>6</v>
      </c>
      <c r="I13" s="174">
        <f>+H13/82*100</f>
        <v>7.3170731707317067</v>
      </c>
      <c r="J13" s="27">
        <v>82</v>
      </c>
      <c r="K13" s="41">
        <f>+J13/82*100</f>
        <v>100</v>
      </c>
    </row>
    <row r="14" spans="1:11">
      <c r="A14" s="102" t="s">
        <v>30</v>
      </c>
      <c r="B14" s="102">
        <v>1</v>
      </c>
      <c r="C14" s="174">
        <f>+B14/83*100</f>
        <v>1.2048192771084338</v>
      </c>
      <c r="D14" s="102">
        <v>26</v>
      </c>
      <c r="E14" s="174">
        <f>+D14/83*100</f>
        <v>31.325301204819279</v>
      </c>
      <c r="F14" s="102">
        <v>39</v>
      </c>
      <c r="G14" s="174">
        <f>+F14/83*100</f>
        <v>46.987951807228917</v>
      </c>
      <c r="H14" s="102">
        <v>17</v>
      </c>
      <c r="I14" s="174">
        <f>+H14/83*100</f>
        <v>20.481927710843372</v>
      </c>
      <c r="J14" s="27">
        <v>83</v>
      </c>
      <c r="K14" s="41">
        <f>+J14/83*100</f>
        <v>100</v>
      </c>
    </row>
    <row r="15" spans="1:11">
      <c r="A15" s="102" t="s">
        <v>31</v>
      </c>
      <c r="B15" s="102">
        <v>0</v>
      </c>
      <c r="C15" s="173">
        <f>+B15/3*100</f>
        <v>0</v>
      </c>
      <c r="D15" s="102">
        <v>0</v>
      </c>
      <c r="E15" s="173">
        <f>+D15/3*100</f>
        <v>0</v>
      </c>
      <c r="F15" s="102">
        <v>2</v>
      </c>
      <c r="G15" s="174">
        <f>+F15/3*100</f>
        <v>66.666666666666657</v>
      </c>
      <c r="H15" s="102">
        <v>1</v>
      </c>
      <c r="I15" s="174">
        <f>+H15/3*100</f>
        <v>33.333333333333329</v>
      </c>
      <c r="J15" s="27">
        <v>3</v>
      </c>
      <c r="K15" s="41">
        <f>+J15/3*100</f>
        <v>100</v>
      </c>
    </row>
    <row r="16" spans="1:11">
      <c r="A16" s="175" t="s">
        <v>1</v>
      </c>
      <c r="B16" s="175">
        <f>SUM(B6:B15)</f>
        <v>3</v>
      </c>
      <c r="C16" s="176"/>
      <c r="D16" s="175">
        <f t="shared" ref="D16:H16" si="0">SUM(D6:D15)</f>
        <v>166</v>
      </c>
      <c r="E16" s="175"/>
      <c r="F16" s="175">
        <f t="shared" si="0"/>
        <v>261</v>
      </c>
      <c r="G16" s="175"/>
      <c r="H16" s="175">
        <f t="shared" si="0"/>
        <v>142</v>
      </c>
      <c r="I16" s="175"/>
      <c r="J16" s="33">
        <v>572</v>
      </c>
      <c r="K16" s="43"/>
    </row>
  </sheetData>
  <mergeCells count="1">
    <mergeCell ref="B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22" sqref="K22"/>
    </sheetView>
  </sheetViews>
  <sheetFormatPr defaultRowHeight="15"/>
  <cols>
    <col min="1" max="1" width="26.140625" customWidth="1"/>
    <col min="4" max="4" width="3.42578125" customWidth="1"/>
    <col min="7" max="7" width="3.42578125" customWidth="1"/>
  </cols>
  <sheetData>
    <row r="1" spans="1:9">
      <c r="A1" s="124" t="s">
        <v>200</v>
      </c>
      <c r="B1" s="124"/>
      <c r="C1" s="124"/>
      <c r="D1" s="124"/>
      <c r="E1" s="124"/>
      <c r="F1" s="124"/>
      <c r="G1" s="124"/>
      <c r="H1" s="124"/>
      <c r="I1" s="130"/>
    </row>
    <row r="2" spans="1:9">
      <c r="A2" s="124" t="s">
        <v>190</v>
      </c>
      <c r="B2" s="124"/>
      <c r="C2" s="124"/>
      <c r="D2" s="124"/>
      <c r="E2" s="124"/>
      <c r="F2" s="124"/>
      <c r="G2" s="124"/>
      <c r="H2" s="124"/>
      <c r="I2" s="130"/>
    </row>
    <row r="3" spans="1:9">
      <c r="A3" s="124" t="s">
        <v>191</v>
      </c>
      <c r="B3" s="124"/>
      <c r="C3" s="124"/>
      <c r="D3" s="124"/>
      <c r="E3" s="124"/>
      <c r="F3" s="124"/>
      <c r="G3" s="124"/>
      <c r="H3" s="124"/>
      <c r="I3" s="130"/>
    </row>
    <row r="4" spans="1:9">
      <c r="A4" s="124" t="s">
        <v>50</v>
      </c>
      <c r="B4" s="124"/>
      <c r="C4" s="124"/>
      <c r="D4" s="124"/>
      <c r="E4" s="124"/>
      <c r="F4" s="124"/>
      <c r="G4" s="124"/>
      <c r="H4" s="124"/>
      <c r="I4" s="130"/>
    </row>
    <row r="5" spans="1:9">
      <c r="A5" s="130"/>
      <c r="B5" s="130"/>
      <c r="C5" s="130"/>
      <c r="D5" s="130"/>
      <c r="E5" s="130"/>
      <c r="F5" s="130"/>
      <c r="G5" s="130"/>
      <c r="H5" s="130"/>
      <c r="I5" s="130"/>
    </row>
    <row r="6" spans="1:9">
      <c r="A6" s="264" t="s">
        <v>106</v>
      </c>
      <c r="B6" s="259" t="s">
        <v>57</v>
      </c>
      <c r="C6" s="259"/>
      <c r="D6" s="163"/>
      <c r="E6" s="259" t="s">
        <v>58</v>
      </c>
      <c r="F6" s="259"/>
      <c r="G6" s="163"/>
      <c r="H6" s="260" t="s">
        <v>61</v>
      </c>
      <c r="I6" s="262" t="s">
        <v>43</v>
      </c>
    </row>
    <row r="7" spans="1:9">
      <c r="A7" s="265"/>
      <c r="B7" s="18" t="s">
        <v>55</v>
      </c>
      <c r="C7" s="18" t="s">
        <v>56</v>
      </c>
      <c r="D7" s="21"/>
      <c r="E7" s="18" t="s">
        <v>55</v>
      </c>
      <c r="F7" s="18" t="s">
        <v>56</v>
      </c>
      <c r="G7" s="21"/>
      <c r="H7" s="261"/>
      <c r="I7" s="263"/>
    </row>
    <row r="8" spans="1:9">
      <c r="A8" s="30" t="s">
        <v>24</v>
      </c>
      <c r="B8" s="30">
        <v>8</v>
      </c>
      <c r="C8" s="30">
        <v>1</v>
      </c>
      <c r="D8" s="28"/>
      <c r="E8" s="28">
        <v>2</v>
      </c>
      <c r="F8" s="28">
        <v>1</v>
      </c>
      <c r="G8" s="28"/>
      <c r="H8" s="27">
        <f t="shared" ref="H8:H18" si="0">SUM(B8:F8)</f>
        <v>12</v>
      </c>
      <c r="I8" s="165">
        <f>+H8/572*100</f>
        <v>2.0979020979020979</v>
      </c>
    </row>
    <row r="9" spans="1:9">
      <c r="A9" s="27" t="s">
        <v>25</v>
      </c>
      <c r="B9" s="27">
        <v>53</v>
      </c>
      <c r="C9" s="27">
        <v>50</v>
      </c>
      <c r="D9" s="28"/>
      <c r="E9" s="27">
        <v>0</v>
      </c>
      <c r="F9" s="27">
        <v>0</v>
      </c>
      <c r="G9" s="28"/>
      <c r="H9" s="27">
        <f t="shared" si="0"/>
        <v>103</v>
      </c>
      <c r="I9" s="165">
        <f t="shared" ref="I9:I18" si="1">+H9/572*100</f>
        <v>18.006993006993007</v>
      </c>
    </row>
    <row r="10" spans="1:9">
      <c r="A10" s="27" t="s">
        <v>26</v>
      </c>
      <c r="B10" s="27">
        <v>19</v>
      </c>
      <c r="C10" s="27">
        <v>18</v>
      </c>
      <c r="D10" s="28"/>
      <c r="E10" s="27">
        <v>2</v>
      </c>
      <c r="F10" s="27">
        <v>4</v>
      </c>
      <c r="G10" s="28"/>
      <c r="H10" s="27">
        <f t="shared" si="0"/>
        <v>43</v>
      </c>
      <c r="I10" s="165">
        <f t="shared" si="1"/>
        <v>7.5174825174825166</v>
      </c>
    </row>
    <row r="11" spans="1:9">
      <c r="A11" s="27" t="s">
        <v>79</v>
      </c>
      <c r="B11" s="27">
        <v>13</v>
      </c>
      <c r="C11" s="27">
        <v>10</v>
      </c>
      <c r="D11" s="28"/>
      <c r="E11" s="27">
        <v>5</v>
      </c>
      <c r="F11" s="27">
        <v>0</v>
      </c>
      <c r="G11" s="28"/>
      <c r="H11" s="27">
        <f t="shared" si="0"/>
        <v>28</v>
      </c>
      <c r="I11" s="165">
        <f t="shared" si="1"/>
        <v>4.895104895104895</v>
      </c>
    </row>
    <row r="12" spans="1:9">
      <c r="A12" s="27" t="s">
        <v>27</v>
      </c>
      <c r="B12" s="27">
        <v>16</v>
      </c>
      <c r="C12" s="27">
        <v>3</v>
      </c>
      <c r="D12" s="28"/>
      <c r="E12" s="27">
        <v>1</v>
      </c>
      <c r="F12" s="27">
        <v>2</v>
      </c>
      <c r="G12" s="28"/>
      <c r="H12" s="27">
        <f t="shared" si="0"/>
        <v>22</v>
      </c>
      <c r="I12" s="165">
        <f t="shared" si="1"/>
        <v>3.8461538461538463</v>
      </c>
    </row>
    <row r="13" spans="1:9">
      <c r="A13" s="27" t="s">
        <v>3</v>
      </c>
      <c r="B13" s="27">
        <v>78</v>
      </c>
      <c r="C13" s="27">
        <v>45</v>
      </c>
      <c r="D13" s="28"/>
      <c r="E13" s="27">
        <v>38</v>
      </c>
      <c r="F13" s="27">
        <v>31</v>
      </c>
      <c r="G13" s="28"/>
      <c r="H13" s="27">
        <f t="shared" si="0"/>
        <v>192</v>
      </c>
      <c r="I13" s="165">
        <f t="shared" si="1"/>
        <v>33.566433566433567</v>
      </c>
    </row>
    <row r="14" spans="1:9">
      <c r="A14" s="27" t="s">
        <v>28</v>
      </c>
      <c r="B14" s="27">
        <v>2</v>
      </c>
      <c r="C14" s="27">
        <v>2</v>
      </c>
      <c r="D14" s="28"/>
      <c r="E14" s="27">
        <v>0</v>
      </c>
      <c r="F14" s="27">
        <v>0</v>
      </c>
      <c r="G14" s="28"/>
      <c r="H14" s="27">
        <f t="shared" si="0"/>
        <v>4</v>
      </c>
      <c r="I14" s="165">
        <f t="shared" si="1"/>
        <v>0.69930069930069927</v>
      </c>
    </row>
    <row r="15" spans="1:9">
      <c r="A15" s="27" t="s">
        <v>29</v>
      </c>
      <c r="B15" s="27">
        <v>34</v>
      </c>
      <c r="C15" s="27">
        <v>21</v>
      </c>
      <c r="D15" s="28"/>
      <c r="E15" s="27">
        <v>19</v>
      </c>
      <c r="F15" s="27">
        <v>8</v>
      </c>
      <c r="G15" s="28"/>
      <c r="H15" s="27">
        <f t="shared" si="0"/>
        <v>82</v>
      </c>
      <c r="I15" s="165">
        <f t="shared" si="1"/>
        <v>14.335664335664337</v>
      </c>
    </row>
    <row r="16" spans="1:9">
      <c r="A16" s="27" t="s">
        <v>30</v>
      </c>
      <c r="B16" s="27">
        <v>36</v>
      </c>
      <c r="C16" s="27">
        <v>20</v>
      </c>
      <c r="D16" s="28"/>
      <c r="E16" s="27">
        <v>11</v>
      </c>
      <c r="F16" s="27">
        <v>16</v>
      </c>
      <c r="G16" s="28"/>
      <c r="H16" s="27">
        <f t="shared" si="0"/>
        <v>83</v>
      </c>
      <c r="I16" s="165">
        <f t="shared" si="1"/>
        <v>14.51048951048951</v>
      </c>
    </row>
    <row r="17" spans="1:9">
      <c r="A17" s="27" t="s">
        <v>31</v>
      </c>
      <c r="B17" s="27">
        <v>2</v>
      </c>
      <c r="C17" s="27">
        <v>1</v>
      </c>
      <c r="D17" s="28"/>
      <c r="E17" s="27">
        <v>0</v>
      </c>
      <c r="F17" s="27">
        <v>0</v>
      </c>
      <c r="G17" s="28"/>
      <c r="H17" s="27">
        <f t="shared" si="0"/>
        <v>3</v>
      </c>
      <c r="I17" s="165">
        <f t="shared" si="1"/>
        <v>0.52447552447552448</v>
      </c>
    </row>
    <row r="18" spans="1:9">
      <c r="A18" s="194" t="s">
        <v>61</v>
      </c>
      <c r="B18" s="194">
        <f>SUM(B8:B17)</f>
        <v>261</v>
      </c>
      <c r="C18" s="194">
        <f>SUM(C8:C17)</f>
        <v>171</v>
      </c>
      <c r="D18" s="194"/>
      <c r="E18" s="194">
        <f>SUM(E8:E17)</f>
        <v>78</v>
      </c>
      <c r="F18" s="194">
        <f>SUM(F8:F17)</f>
        <v>62</v>
      </c>
      <c r="G18" s="194"/>
      <c r="H18" s="194">
        <f t="shared" si="0"/>
        <v>572</v>
      </c>
      <c r="I18" s="228">
        <f t="shared" si="1"/>
        <v>100</v>
      </c>
    </row>
    <row r="19" spans="1:9">
      <c r="A19" s="72" t="s">
        <v>232</v>
      </c>
      <c r="B19" s="199">
        <f>+B18/572*100</f>
        <v>45.629370629370634</v>
      </c>
      <c r="C19" s="199">
        <f t="shared" ref="C19:H19" si="2">+C18/572*100</f>
        <v>29.895104895104897</v>
      </c>
      <c r="D19" s="199"/>
      <c r="E19" s="199">
        <f t="shared" si="2"/>
        <v>13.636363636363635</v>
      </c>
      <c r="F19" s="199">
        <f t="shared" si="2"/>
        <v>10.839160839160838</v>
      </c>
      <c r="G19" s="199"/>
      <c r="H19" s="199">
        <f t="shared" si="2"/>
        <v>100</v>
      </c>
      <c r="I19" s="150"/>
    </row>
  </sheetData>
  <mergeCells count="5">
    <mergeCell ref="B6:C6"/>
    <mergeCell ref="E6:F6"/>
    <mergeCell ref="H6:H7"/>
    <mergeCell ref="I6:I7"/>
    <mergeCell ref="A6:A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J4" sqref="J4"/>
    </sheetView>
  </sheetViews>
  <sheetFormatPr defaultRowHeight="15"/>
  <cols>
    <col min="1" max="1" width="27.140625" customWidth="1"/>
    <col min="2" max="2" width="12" customWidth="1"/>
    <col min="3" max="3" width="11.85546875" customWidth="1"/>
    <col min="4" max="4" width="2.7109375" customWidth="1"/>
    <col min="5" max="5" width="12.28515625" customWidth="1"/>
    <col min="6" max="6" width="13.5703125" customWidth="1"/>
  </cols>
  <sheetData>
    <row r="1" spans="1:8" ht="18.75" customHeight="1">
      <c r="A1" s="73" t="s">
        <v>201</v>
      </c>
      <c r="B1" s="73"/>
      <c r="C1" s="73"/>
      <c r="D1" s="73"/>
      <c r="E1" s="73"/>
      <c r="F1" s="73"/>
      <c r="H1" s="15"/>
    </row>
    <row r="2" spans="1:8">
      <c r="A2" s="5" t="s">
        <v>185</v>
      </c>
      <c r="B2" s="130"/>
      <c r="C2" s="130"/>
      <c r="D2" s="159"/>
      <c r="E2" s="130"/>
      <c r="F2" s="130"/>
      <c r="H2" s="15"/>
    </row>
    <row r="3" spans="1:8">
      <c r="A3" s="5" t="s">
        <v>186</v>
      </c>
      <c r="B3" s="130"/>
      <c r="C3" s="130"/>
      <c r="D3" s="159"/>
      <c r="E3" s="130"/>
      <c r="F3" s="130"/>
      <c r="H3" s="15"/>
    </row>
    <row r="4" spans="1:8">
      <c r="A4" s="5"/>
      <c r="B4" s="130"/>
      <c r="C4" s="130"/>
      <c r="D4" s="159"/>
      <c r="E4" s="130"/>
      <c r="F4" s="130"/>
      <c r="H4" s="15"/>
    </row>
    <row r="5" spans="1:8">
      <c r="A5" s="134"/>
      <c r="B5" s="266" t="s">
        <v>64</v>
      </c>
      <c r="C5" s="266"/>
      <c r="D5" s="126"/>
      <c r="E5" s="267" t="s">
        <v>82</v>
      </c>
      <c r="F5" s="267"/>
      <c r="H5" s="15"/>
    </row>
    <row r="6" spans="1:8" ht="24.75">
      <c r="A6" s="160" t="s">
        <v>106</v>
      </c>
      <c r="B6" s="161" t="s">
        <v>187</v>
      </c>
      <c r="C6" s="162" t="s">
        <v>188</v>
      </c>
      <c r="D6" s="38"/>
      <c r="E6" s="20" t="s">
        <v>187</v>
      </c>
      <c r="F6" s="20" t="s">
        <v>189</v>
      </c>
      <c r="H6" s="15"/>
    </row>
    <row r="7" spans="1:8">
      <c r="A7" s="30" t="s">
        <v>24</v>
      </c>
      <c r="B7" s="30">
        <v>12</v>
      </c>
      <c r="C7" s="167">
        <f>+B7/572*100</f>
        <v>2.0979020979020979</v>
      </c>
      <c r="D7" s="28"/>
      <c r="E7" s="28">
        <v>3</v>
      </c>
      <c r="F7" s="169">
        <f>+E7/140*100</f>
        <v>2.1428571428571428</v>
      </c>
      <c r="H7" s="15"/>
    </row>
    <row r="8" spans="1:8">
      <c r="A8" s="27" t="s">
        <v>25</v>
      </c>
      <c r="B8" s="27">
        <v>103</v>
      </c>
      <c r="C8" s="168">
        <f t="shared" ref="C8:C17" si="0">+B8/572*100</f>
        <v>18.006993006993007</v>
      </c>
      <c r="D8" s="28"/>
      <c r="E8" s="27">
        <v>0</v>
      </c>
      <c r="F8" s="169">
        <f t="shared" ref="F8:F17" si="1">+E8/140*100</f>
        <v>0</v>
      </c>
      <c r="H8" s="15"/>
    </row>
    <row r="9" spans="1:8">
      <c r="A9" s="27" t="s">
        <v>26</v>
      </c>
      <c r="B9" s="27">
        <v>43</v>
      </c>
      <c r="C9" s="168">
        <f t="shared" si="0"/>
        <v>7.5174825174825166</v>
      </c>
      <c r="D9" s="28"/>
      <c r="E9" s="27">
        <v>6</v>
      </c>
      <c r="F9" s="169">
        <f t="shared" si="1"/>
        <v>4.2857142857142856</v>
      </c>
      <c r="H9" s="15"/>
    </row>
    <row r="10" spans="1:8">
      <c r="A10" s="27" t="s">
        <v>79</v>
      </c>
      <c r="B10" s="27">
        <v>28</v>
      </c>
      <c r="C10" s="168">
        <f t="shared" si="0"/>
        <v>4.895104895104895</v>
      </c>
      <c r="D10" s="28"/>
      <c r="E10" s="27">
        <v>5</v>
      </c>
      <c r="F10" s="169">
        <f t="shared" si="1"/>
        <v>3.5714285714285712</v>
      </c>
      <c r="H10" s="15"/>
    </row>
    <row r="11" spans="1:8">
      <c r="A11" s="27" t="s">
        <v>27</v>
      </c>
      <c r="B11" s="27">
        <v>22</v>
      </c>
      <c r="C11" s="168">
        <f t="shared" si="0"/>
        <v>3.8461538461538463</v>
      </c>
      <c r="D11" s="28"/>
      <c r="E11" s="27">
        <v>3</v>
      </c>
      <c r="F11" s="169">
        <f t="shared" si="1"/>
        <v>2.1428571428571428</v>
      </c>
      <c r="H11" s="15"/>
    </row>
    <row r="12" spans="1:8">
      <c r="A12" s="27" t="s">
        <v>3</v>
      </c>
      <c r="B12" s="27">
        <v>192</v>
      </c>
      <c r="C12" s="168">
        <f t="shared" si="0"/>
        <v>33.566433566433567</v>
      </c>
      <c r="D12" s="28"/>
      <c r="E12" s="27">
        <v>69</v>
      </c>
      <c r="F12" s="169">
        <f t="shared" si="1"/>
        <v>49.285714285714292</v>
      </c>
      <c r="H12" s="15"/>
    </row>
    <row r="13" spans="1:8">
      <c r="A13" s="27" t="s">
        <v>28</v>
      </c>
      <c r="B13" s="27">
        <v>4</v>
      </c>
      <c r="C13" s="168">
        <f t="shared" si="0"/>
        <v>0.69930069930069927</v>
      </c>
      <c r="D13" s="28"/>
      <c r="E13" s="27">
        <v>0</v>
      </c>
      <c r="F13" s="169">
        <f t="shared" si="1"/>
        <v>0</v>
      </c>
      <c r="H13" s="15"/>
    </row>
    <row r="14" spans="1:8">
      <c r="A14" s="27" t="s">
        <v>29</v>
      </c>
      <c r="B14" s="27">
        <v>82</v>
      </c>
      <c r="C14" s="168">
        <f t="shared" si="0"/>
        <v>14.335664335664337</v>
      </c>
      <c r="D14" s="28"/>
      <c r="E14" s="27">
        <v>27</v>
      </c>
      <c r="F14" s="169">
        <f t="shared" si="1"/>
        <v>19.285714285714288</v>
      </c>
      <c r="H14" s="15"/>
    </row>
    <row r="15" spans="1:8">
      <c r="A15" s="27" t="s">
        <v>30</v>
      </c>
      <c r="B15" s="27">
        <v>83</v>
      </c>
      <c r="C15" s="168">
        <f t="shared" si="0"/>
        <v>14.51048951048951</v>
      </c>
      <c r="D15" s="28"/>
      <c r="E15" s="27">
        <v>27</v>
      </c>
      <c r="F15" s="169">
        <f t="shared" si="1"/>
        <v>19.285714285714288</v>
      </c>
      <c r="H15" s="15"/>
    </row>
    <row r="16" spans="1:8">
      <c r="A16" s="27" t="s">
        <v>31</v>
      </c>
      <c r="B16" s="27">
        <v>3</v>
      </c>
      <c r="C16" s="168">
        <f t="shared" si="0"/>
        <v>0.52447552447552448</v>
      </c>
      <c r="D16" s="28"/>
      <c r="E16" s="27">
        <v>0</v>
      </c>
      <c r="F16" s="169">
        <f t="shared" si="1"/>
        <v>0</v>
      </c>
      <c r="H16" s="15"/>
    </row>
    <row r="17" spans="1:8">
      <c r="A17" s="33" t="s">
        <v>1</v>
      </c>
      <c r="B17" s="33">
        <v>572</v>
      </c>
      <c r="C17" s="158">
        <f t="shared" si="0"/>
        <v>100</v>
      </c>
      <c r="D17" s="33"/>
      <c r="E17" s="33">
        <v>140</v>
      </c>
      <c r="F17" s="170">
        <f t="shared" si="1"/>
        <v>100</v>
      </c>
      <c r="H17" s="15"/>
    </row>
  </sheetData>
  <mergeCells count="2">
    <mergeCell ref="B5:C5"/>
    <mergeCell ref="E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N4" sqref="N4"/>
    </sheetView>
  </sheetViews>
  <sheetFormatPr defaultRowHeight="15"/>
  <cols>
    <col min="1" max="1" width="22.28515625" customWidth="1"/>
    <col min="2" max="2" width="3.7109375" style="15" customWidth="1"/>
    <col min="3" max="3" width="12" customWidth="1"/>
    <col min="4" max="4" width="2.5703125" customWidth="1"/>
    <col min="5" max="5" width="9.140625" customWidth="1"/>
    <col min="6" max="6" width="11.28515625" customWidth="1"/>
    <col min="7" max="7" width="4.5703125" style="15" customWidth="1"/>
    <col min="8" max="8" width="11.28515625" customWidth="1"/>
    <col min="9" max="9" width="3" customWidth="1"/>
    <col min="11" max="11" width="11.42578125" customWidth="1"/>
  </cols>
  <sheetData>
    <row r="1" spans="1:11">
      <c r="A1" s="124" t="s">
        <v>290</v>
      </c>
      <c r="B1" s="124"/>
      <c r="C1" s="124"/>
      <c r="D1" s="124"/>
      <c r="E1" s="124"/>
      <c r="F1" s="73"/>
    </row>
    <row r="2" spans="1:11">
      <c r="A2" s="124" t="s">
        <v>199</v>
      </c>
      <c r="B2" s="124"/>
      <c r="C2" s="124"/>
      <c r="D2" s="124"/>
      <c r="E2" s="124"/>
    </row>
    <row r="3" spans="1:11">
      <c r="A3" s="124" t="s">
        <v>291</v>
      </c>
      <c r="B3" s="124"/>
      <c r="C3" s="124"/>
      <c r="D3" s="124"/>
      <c r="E3" s="124"/>
    </row>
    <row r="5" spans="1:11">
      <c r="A5" s="30"/>
      <c r="B5" s="30"/>
      <c r="C5" s="253" t="s">
        <v>84</v>
      </c>
      <c r="D5" s="253"/>
      <c r="E5" s="253"/>
      <c r="F5" s="253"/>
      <c r="G5" s="181"/>
      <c r="H5" s="253" t="s">
        <v>83</v>
      </c>
      <c r="I5" s="253"/>
      <c r="J5" s="253"/>
      <c r="K5" s="253"/>
    </row>
    <row r="6" spans="1:11" ht="24.75">
      <c r="A6" s="27" t="s">
        <v>80</v>
      </c>
      <c r="B6" s="28"/>
      <c r="C6" s="48" t="s">
        <v>192</v>
      </c>
      <c r="D6" s="35"/>
      <c r="E6" s="19" t="s">
        <v>58</v>
      </c>
      <c r="F6" s="20" t="s">
        <v>85</v>
      </c>
      <c r="G6" s="16"/>
      <c r="H6" s="105" t="s">
        <v>192</v>
      </c>
      <c r="I6" s="35"/>
      <c r="J6" s="164" t="s">
        <v>58</v>
      </c>
      <c r="K6" s="20" t="s">
        <v>85</v>
      </c>
    </row>
    <row r="7" spans="1:11">
      <c r="A7" s="30" t="s">
        <v>24</v>
      </c>
      <c r="B7" s="28"/>
      <c r="C7" s="30">
        <v>12</v>
      </c>
      <c r="D7" s="28"/>
      <c r="E7" s="28">
        <v>3</v>
      </c>
      <c r="F7" s="31">
        <f>+E7/C7*100</f>
        <v>25</v>
      </c>
      <c r="H7" s="21">
        <v>12</v>
      </c>
      <c r="I7" s="21"/>
      <c r="J7" s="22">
        <v>2</v>
      </c>
      <c r="K7" s="23">
        <f>+J7/H7*100</f>
        <v>16.666666666666664</v>
      </c>
    </row>
    <row r="8" spans="1:11">
      <c r="A8" s="27" t="s">
        <v>25</v>
      </c>
      <c r="B8" s="28"/>
      <c r="C8" s="27">
        <v>103</v>
      </c>
      <c r="D8" s="27"/>
      <c r="E8" s="27">
        <v>0</v>
      </c>
      <c r="F8" s="32">
        <f t="shared" ref="F8:F17" si="0">+E8/C8*100</f>
        <v>0</v>
      </c>
      <c r="H8" s="21">
        <v>99</v>
      </c>
      <c r="I8" s="21"/>
      <c r="J8" s="22">
        <v>0</v>
      </c>
      <c r="K8" s="22">
        <f>+J8/H8*100</f>
        <v>0</v>
      </c>
    </row>
    <row r="9" spans="1:11">
      <c r="A9" s="27" t="s">
        <v>26</v>
      </c>
      <c r="B9" s="28"/>
      <c r="C9" s="27">
        <v>43</v>
      </c>
      <c r="D9" s="27"/>
      <c r="E9" s="27">
        <v>6</v>
      </c>
      <c r="F9" s="32">
        <f t="shared" si="0"/>
        <v>13.953488372093023</v>
      </c>
      <c r="H9" s="21">
        <v>41</v>
      </c>
      <c r="I9" s="21"/>
      <c r="J9" s="22">
        <v>5</v>
      </c>
      <c r="K9" s="23">
        <f t="shared" ref="K9:K17" si="1">+J9/H9*100</f>
        <v>12.195121951219512</v>
      </c>
    </row>
    <row r="10" spans="1:11">
      <c r="A10" s="27" t="s">
        <v>79</v>
      </c>
      <c r="B10" s="28"/>
      <c r="C10" s="27">
        <v>28</v>
      </c>
      <c r="D10" s="27"/>
      <c r="E10" s="27">
        <v>5</v>
      </c>
      <c r="F10" s="32">
        <f t="shared" si="0"/>
        <v>17.857142857142858</v>
      </c>
      <c r="H10" s="21">
        <v>27</v>
      </c>
      <c r="I10" s="21"/>
      <c r="J10" s="22">
        <v>11</v>
      </c>
      <c r="K10" s="23">
        <f t="shared" si="1"/>
        <v>40.74074074074074</v>
      </c>
    </row>
    <row r="11" spans="1:11">
      <c r="A11" s="27" t="s">
        <v>27</v>
      </c>
      <c r="B11" s="28"/>
      <c r="C11" s="27">
        <v>22</v>
      </c>
      <c r="D11" s="27"/>
      <c r="E11" s="27">
        <v>3</v>
      </c>
      <c r="F11" s="32">
        <f t="shared" si="0"/>
        <v>13.636363636363635</v>
      </c>
      <c r="H11" s="21">
        <v>21</v>
      </c>
      <c r="I11" s="21"/>
      <c r="J11" s="22">
        <v>4</v>
      </c>
      <c r="K11" s="23">
        <f t="shared" si="1"/>
        <v>19.047619047619047</v>
      </c>
    </row>
    <row r="12" spans="1:11">
      <c r="A12" s="27" t="s">
        <v>3</v>
      </c>
      <c r="B12" s="28"/>
      <c r="C12" s="27">
        <v>192</v>
      </c>
      <c r="D12" s="27"/>
      <c r="E12" s="27">
        <v>69</v>
      </c>
      <c r="F12" s="32">
        <f t="shared" si="0"/>
        <v>35.9375</v>
      </c>
      <c r="H12" s="21">
        <v>144</v>
      </c>
      <c r="I12" s="21"/>
      <c r="J12" s="22">
        <v>53</v>
      </c>
      <c r="K12" s="23">
        <f t="shared" si="1"/>
        <v>36.805555555555557</v>
      </c>
    </row>
    <row r="13" spans="1:11">
      <c r="A13" s="27" t="s">
        <v>28</v>
      </c>
      <c r="B13" s="28"/>
      <c r="C13" s="27">
        <v>4</v>
      </c>
      <c r="D13" s="27"/>
      <c r="E13" s="27">
        <v>0</v>
      </c>
      <c r="F13" s="32">
        <f t="shared" si="0"/>
        <v>0</v>
      </c>
      <c r="H13" s="21">
        <v>11</v>
      </c>
      <c r="I13" s="21"/>
      <c r="J13" s="22">
        <v>3</v>
      </c>
      <c r="K13" s="23">
        <f t="shared" si="1"/>
        <v>27.27272727272727</v>
      </c>
    </row>
    <row r="14" spans="1:11">
      <c r="A14" s="27" t="s">
        <v>29</v>
      </c>
      <c r="B14" s="28"/>
      <c r="C14" s="27">
        <v>82</v>
      </c>
      <c r="D14" s="27"/>
      <c r="E14" s="27">
        <v>27</v>
      </c>
      <c r="F14" s="32">
        <f t="shared" si="0"/>
        <v>32.926829268292686</v>
      </c>
      <c r="H14" s="21">
        <v>102</v>
      </c>
      <c r="I14" s="21"/>
      <c r="J14" s="22">
        <v>42</v>
      </c>
      <c r="K14" s="23">
        <f t="shared" si="1"/>
        <v>41.17647058823529</v>
      </c>
    </row>
    <row r="15" spans="1:11">
      <c r="A15" s="27" t="s">
        <v>30</v>
      </c>
      <c r="B15" s="28"/>
      <c r="C15" s="27">
        <v>83</v>
      </c>
      <c r="D15" s="27"/>
      <c r="E15" s="27">
        <v>27</v>
      </c>
      <c r="F15" s="32">
        <f t="shared" si="0"/>
        <v>32.53012048192771</v>
      </c>
      <c r="H15" s="21">
        <v>74</v>
      </c>
      <c r="I15" s="21"/>
      <c r="J15" s="22">
        <v>26</v>
      </c>
      <c r="K15" s="23">
        <f t="shared" si="1"/>
        <v>35.135135135135137</v>
      </c>
    </row>
    <row r="16" spans="1:11">
      <c r="A16" s="27" t="s">
        <v>31</v>
      </c>
      <c r="B16" s="28"/>
      <c r="C16" s="27">
        <v>3</v>
      </c>
      <c r="D16" s="27"/>
      <c r="E16" s="27">
        <v>0</v>
      </c>
      <c r="F16" s="32">
        <f t="shared" si="0"/>
        <v>0</v>
      </c>
      <c r="H16" s="21">
        <v>3</v>
      </c>
      <c r="I16" s="21"/>
      <c r="J16" s="22">
        <v>0</v>
      </c>
      <c r="K16" s="23">
        <f t="shared" si="1"/>
        <v>0</v>
      </c>
    </row>
    <row r="17" spans="1:11">
      <c r="A17" s="33" t="s">
        <v>1</v>
      </c>
      <c r="B17" s="33"/>
      <c r="C17" s="33">
        <v>572</v>
      </c>
      <c r="D17" s="33"/>
      <c r="E17" s="33">
        <v>140</v>
      </c>
      <c r="F17" s="34">
        <f t="shared" si="0"/>
        <v>24.475524475524477</v>
      </c>
      <c r="G17" s="150"/>
      <c r="H17" s="24">
        <f>SUM(H7:H16)</f>
        <v>534</v>
      </c>
      <c r="I17" s="24"/>
      <c r="J17" s="25">
        <f>SUM(J7:J16)</f>
        <v>146</v>
      </c>
      <c r="K17" s="26">
        <f t="shared" si="1"/>
        <v>27.340823970037455</v>
      </c>
    </row>
  </sheetData>
  <mergeCells count="2">
    <mergeCell ref="C5:F5"/>
    <mergeCell ref="H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12" sqref="F12"/>
    </sheetView>
  </sheetViews>
  <sheetFormatPr defaultRowHeight="15"/>
  <cols>
    <col min="1" max="1" width="39.140625" customWidth="1"/>
    <col min="2" max="2" width="11.5703125" customWidth="1"/>
    <col min="3" max="3" width="12.140625" customWidth="1"/>
  </cols>
  <sheetData>
    <row r="1" spans="1:7">
      <c r="A1" s="8" t="s">
        <v>202</v>
      </c>
      <c r="F1" s="9"/>
      <c r="G1" s="9"/>
    </row>
    <row r="2" spans="1:7">
      <c r="A2" s="8" t="s">
        <v>65</v>
      </c>
    </row>
    <row r="3" spans="1:7">
      <c r="A3" s="8" t="s">
        <v>50</v>
      </c>
    </row>
    <row r="5" spans="1:7">
      <c r="A5" s="182" t="s">
        <v>203</v>
      </c>
      <c r="B5" s="183" t="s">
        <v>32</v>
      </c>
      <c r="C5" s="71" t="s">
        <v>43</v>
      </c>
    </row>
    <row r="6" spans="1:7">
      <c r="A6" s="27" t="s">
        <v>204</v>
      </c>
      <c r="B6" s="27">
        <v>416</v>
      </c>
      <c r="C6" s="32">
        <f>+B6/572*100</f>
        <v>72.727272727272734</v>
      </c>
    </row>
    <row r="7" spans="1:7">
      <c r="A7" s="27" t="s">
        <v>205</v>
      </c>
      <c r="B7" s="27">
        <v>143</v>
      </c>
      <c r="C7" s="32">
        <f t="shared" ref="C7:C11" si="0">+B7/572*100</f>
        <v>25</v>
      </c>
    </row>
    <row r="8" spans="1:7">
      <c r="A8" s="27" t="s">
        <v>206</v>
      </c>
      <c r="B8" s="27">
        <v>13</v>
      </c>
      <c r="C8" s="32">
        <f t="shared" si="0"/>
        <v>2.2727272727272729</v>
      </c>
    </row>
    <row r="9" spans="1:7">
      <c r="A9" s="27" t="s">
        <v>207</v>
      </c>
      <c r="B9" s="27">
        <v>0</v>
      </c>
      <c r="C9" s="32">
        <f t="shared" si="0"/>
        <v>0</v>
      </c>
    </row>
    <row r="10" spans="1:7">
      <c r="A10" s="27" t="s">
        <v>208</v>
      </c>
      <c r="B10" s="27">
        <v>0</v>
      </c>
      <c r="C10" s="32">
        <f t="shared" si="0"/>
        <v>0</v>
      </c>
    </row>
    <row r="11" spans="1:7">
      <c r="A11" s="33" t="s">
        <v>1</v>
      </c>
      <c r="B11" s="33">
        <f>SUM(B6:B10)</f>
        <v>572</v>
      </c>
      <c r="C11" s="82">
        <f t="shared" si="0"/>
        <v>100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I14" sqref="I14"/>
    </sheetView>
  </sheetViews>
  <sheetFormatPr defaultRowHeight="15"/>
  <cols>
    <col min="1" max="1" width="24.85546875" customWidth="1"/>
    <col min="2" max="2" width="12" customWidth="1"/>
    <col min="3" max="3" width="17.85546875" customWidth="1"/>
    <col min="4" max="4" width="13.28515625" customWidth="1"/>
    <col min="5" max="5" width="4.5703125" customWidth="1"/>
    <col min="7" max="7" width="8" customWidth="1"/>
  </cols>
  <sheetData>
    <row r="1" spans="1:7">
      <c r="A1" s="5" t="s">
        <v>216</v>
      </c>
      <c r="B1" s="5"/>
    </row>
    <row r="2" spans="1:7">
      <c r="A2" s="5" t="s">
        <v>217</v>
      </c>
      <c r="B2" s="5"/>
      <c r="C2" s="27"/>
      <c r="D2" s="27"/>
      <c r="E2" s="27"/>
      <c r="F2" s="27"/>
    </row>
    <row r="3" spans="1:7">
      <c r="A3" s="5" t="s">
        <v>218</v>
      </c>
      <c r="B3" s="5"/>
      <c r="C3" s="27"/>
      <c r="D3" s="27"/>
      <c r="E3" s="27"/>
      <c r="F3" s="27"/>
    </row>
    <row r="4" spans="1:7">
      <c r="A4" s="27"/>
      <c r="B4" s="27"/>
      <c r="C4" s="27"/>
      <c r="D4" s="27"/>
      <c r="E4" s="27"/>
      <c r="F4" s="27"/>
    </row>
    <row r="5" spans="1:7">
      <c r="A5" s="268" t="s">
        <v>48</v>
      </c>
      <c r="B5" s="225"/>
      <c r="C5" s="270" t="s">
        <v>66</v>
      </c>
      <c r="D5" s="270"/>
      <c r="E5" s="271"/>
      <c r="F5" s="270"/>
      <c r="G5" s="270"/>
    </row>
    <row r="6" spans="1:7" ht="24.75">
      <c r="A6" s="269"/>
      <c r="B6" s="13" t="s">
        <v>69</v>
      </c>
      <c r="C6" s="13" t="s">
        <v>67</v>
      </c>
      <c r="D6" s="13" t="s">
        <v>68</v>
      </c>
      <c r="E6" s="244"/>
      <c r="F6" s="14" t="s">
        <v>1</v>
      </c>
      <c r="G6" s="20" t="s">
        <v>62</v>
      </c>
    </row>
    <row r="7" spans="1:7">
      <c r="A7" s="239">
        <v>28</v>
      </c>
      <c r="B7" s="238">
        <v>6.57</v>
      </c>
      <c r="C7" s="237">
        <v>1</v>
      </c>
      <c r="D7" s="237">
        <v>19</v>
      </c>
      <c r="E7" s="150"/>
      <c r="F7" s="240">
        <v>184</v>
      </c>
      <c r="G7" s="241">
        <f>184/572*100</f>
        <v>32.167832167832167</v>
      </c>
    </row>
    <row r="8" spans="1:7">
      <c r="A8" s="27"/>
      <c r="B8" s="27"/>
      <c r="C8" s="27"/>
      <c r="D8" s="27"/>
      <c r="E8" s="27"/>
      <c r="F8" s="27"/>
      <c r="G8" s="42"/>
    </row>
    <row r="9" spans="1:7">
      <c r="A9" s="5" t="s">
        <v>287</v>
      </c>
      <c r="C9" s="10"/>
      <c r="D9" s="11"/>
      <c r="E9" s="11"/>
      <c r="F9" s="12"/>
      <c r="G9" s="12"/>
    </row>
    <row r="10" spans="1:7">
      <c r="A10" s="5" t="s">
        <v>288</v>
      </c>
    </row>
    <row r="11" spans="1:7">
      <c r="A11" s="5" t="s">
        <v>286</v>
      </c>
    </row>
    <row r="12" spans="1:7" ht="24.75">
      <c r="A12" s="44" t="s">
        <v>283</v>
      </c>
      <c r="B12" s="95" t="s">
        <v>48</v>
      </c>
      <c r="C12" s="95" t="s">
        <v>49</v>
      </c>
    </row>
    <row r="13" spans="1:7">
      <c r="A13" s="27" t="s">
        <v>281</v>
      </c>
      <c r="B13" s="27">
        <v>13</v>
      </c>
      <c r="C13" s="245">
        <v>46.4</v>
      </c>
    </row>
    <row r="14" spans="1:7">
      <c r="A14" s="27" t="s">
        <v>284</v>
      </c>
      <c r="B14" s="27">
        <v>10</v>
      </c>
      <c r="C14" s="245">
        <v>35.700000000000003</v>
      </c>
    </row>
    <row r="15" spans="1:7">
      <c r="A15" s="27" t="s">
        <v>282</v>
      </c>
      <c r="B15" s="27">
        <v>5</v>
      </c>
      <c r="C15" s="245">
        <v>17.899999999999999</v>
      </c>
    </row>
    <row r="16" spans="1:7">
      <c r="A16" s="43" t="s">
        <v>1</v>
      </c>
      <c r="B16" s="43">
        <v>28</v>
      </c>
      <c r="C16" s="43">
        <v>100</v>
      </c>
    </row>
  </sheetData>
  <mergeCells count="2">
    <mergeCell ref="A5:A6"/>
    <mergeCell ref="C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2"/>
  <sheetViews>
    <sheetView topLeftCell="A7" zoomScaleNormal="100" workbookViewId="0">
      <selection activeCell="A15" sqref="A15"/>
    </sheetView>
  </sheetViews>
  <sheetFormatPr defaultRowHeight="15"/>
  <sheetData>
    <row r="11" spans="1:1" ht="20.25">
      <c r="A11" s="62"/>
    </row>
    <row r="12" spans="1:1" ht="20.25">
      <c r="A12" s="63"/>
    </row>
    <row r="13" spans="1:1" ht="20.25">
      <c r="A13" s="64"/>
    </row>
    <row r="14" spans="1:1" ht="20.25">
      <c r="A14" s="64"/>
    </row>
    <row r="15" spans="1:1" ht="18">
      <c r="A15" s="65" t="s">
        <v>99</v>
      </c>
    </row>
    <row r="17" spans="1:1" ht="15.75">
      <c r="A17" s="66"/>
    </row>
    <row r="18" spans="1:1" ht="15.75">
      <c r="A18" s="66"/>
    </row>
    <row r="19" spans="1:1" ht="15.75">
      <c r="A19" s="66"/>
    </row>
    <row r="20" spans="1:1" ht="15.75">
      <c r="A20" s="66"/>
    </row>
    <row r="21" spans="1:1" ht="15.75">
      <c r="A21" s="66"/>
    </row>
    <row r="22" spans="1:1" ht="15.75">
      <c r="A22" s="66"/>
    </row>
  </sheetData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/>
  <cols>
    <col min="1" max="1" width="24.85546875" customWidth="1"/>
    <col min="2" max="2" width="10.5703125" customWidth="1"/>
    <col min="3" max="3" width="21.42578125" customWidth="1"/>
    <col min="4" max="4" width="13.5703125" customWidth="1"/>
    <col min="5" max="5" width="4.5703125" customWidth="1"/>
    <col min="7" max="7" width="8" customWidth="1"/>
  </cols>
  <sheetData>
    <row r="1" spans="1:6">
      <c r="A1" s="5" t="s">
        <v>285</v>
      </c>
      <c r="B1" s="5"/>
      <c r="C1" s="27"/>
      <c r="D1" s="27"/>
      <c r="E1" s="27"/>
      <c r="F1" s="27"/>
    </row>
    <row r="2" spans="1:6">
      <c r="A2" s="5" t="s">
        <v>215</v>
      </c>
      <c r="B2" s="5"/>
      <c r="C2" s="27"/>
      <c r="D2" s="27"/>
      <c r="E2" s="27"/>
      <c r="F2" s="27"/>
    </row>
    <row r="3" spans="1:6">
      <c r="A3" s="27"/>
      <c r="B3" s="27"/>
      <c r="C3" s="27"/>
      <c r="D3" s="27"/>
      <c r="E3" s="27"/>
      <c r="F3" s="27"/>
    </row>
    <row r="4" spans="1:6" ht="31.5" customHeight="1">
      <c r="A4" s="45" t="s">
        <v>63</v>
      </c>
      <c r="B4" s="45"/>
      <c r="C4" s="105" t="s">
        <v>214</v>
      </c>
      <c r="D4" s="76" t="s">
        <v>43</v>
      </c>
      <c r="E4" s="242"/>
      <c r="F4" s="27"/>
    </row>
    <row r="5" spans="1:6">
      <c r="A5" s="28" t="s">
        <v>209</v>
      </c>
      <c r="B5" s="28"/>
      <c r="C5" s="28">
        <v>3</v>
      </c>
      <c r="D5" s="184">
        <f>+C5/160*100</f>
        <v>1.875</v>
      </c>
      <c r="E5" s="184"/>
      <c r="F5" s="27"/>
    </row>
    <row r="6" spans="1:6">
      <c r="A6" s="28" t="s">
        <v>210</v>
      </c>
      <c r="B6" s="28"/>
      <c r="C6" s="28">
        <v>131</v>
      </c>
      <c r="D6" s="184">
        <f t="shared" ref="D6:D9" si="0">+C6/160*100</f>
        <v>81.875</v>
      </c>
      <c r="E6" s="184"/>
      <c r="F6" s="27"/>
    </row>
    <row r="7" spans="1:6">
      <c r="A7" s="28" t="s">
        <v>211</v>
      </c>
      <c r="B7" s="28"/>
      <c r="C7" s="28">
        <v>1</v>
      </c>
      <c r="D7" s="184">
        <f t="shared" si="0"/>
        <v>0.625</v>
      </c>
      <c r="E7" s="184"/>
      <c r="F7" s="27"/>
    </row>
    <row r="8" spans="1:6">
      <c r="A8" s="28" t="s">
        <v>212</v>
      </c>
      <c r="B8" s="28"/>
      <c r="C8" s="28">
        <v>25</v>
      </c>
      <c r="D8" s="184">
        <f t="shared" si="0"/>
        <v>15.625</v>
      </c>
      <c r="E8" s="184"/>
    </row>
    <row r="9" spans="1:6" ht="18" customHeight="1">
      <c r="A9" s="33" t="s">
        <v>213</v>
      </c>
      <c r="B9" s="33"/>
      <c r="C9" s="33">
        <f>SUM(C5:C8)</f>
        <v>160</v>
      </c>
      <c r="D9" s="185">
        <f t="shared" si="0"/>
        <v>100</v>
      </c>
      <c r="E9" s="24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topLeftCell="A4" workbookViewId="0">
      <selection activeCell="I17" sqref="I17"/>
    </sheetView>
  </sheetViews>
  <sheetFormatPr defaultRowHeight="15"/>
  <sheetData>
    <row r="15" spans="1:1" ht="18">
      <c r="A15" s="61" t="s">
        <v>102</v>
      </c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N4" sqref="N4:Q8"/>
    </sheetView>
  </sheetViews>
  <sheetFormatPr defaultRowHeight="15"/>
  <cols>
    <col min="1" max="1" width="10.42578125" customWidth="1"/>
    <col min="4" max="4" width="2.42578125" customWidth="1"/>
    <col min="7" max="7" width="2.42578125" customWidth="1"/>
    <col min="10" max="10" width="2.85546875" customWidth="1"/>
    <col min="13" max="13" width="2.5703125" customWidth="1"/>
    <col min="16" max="16" width="2.140625" customWidth="1"/>
    <col min="17" max="17" width="12.140625" customWidth="1"/>
  </cols>
  <sheetData>
    <row r="1" spans="1:17">
      <c r="A1" s="107" t="s">
        <v>219</v>
      </c>
      <c r="B1" s="107"/>
      <c r="C1" s="107"/>
    </row>
    <row r="2" spans="1:17">
      <c r="A2" s="107" t="s">
        <v>50</v>
      </c>
      <c r="B2" s="107"/>
      <c r="C2" s="107"/>
    </row>
    <row r="4" spans="1:17">
      <c r="A4" s="134"/>
      <c r="B4" s="253" t="s">
        <v>60</v>
      </c>
      <c r="C4" s="253"/>
      <c r="D4" s="129"/>
      <c r="E4" s="253" t="s">
        <v>51</v>
      </c>
      <c r="F4" s="253"/>
      <c r="G4" s="129"/>
      <c r="H4" s="253" t="s">
        <v>52</v>
      </c>
      <c r="I4" s="253"/>
      <c r="J4" s="129"/>
      <c r="K4" s="253" t="s">
        <v>53</v>
      </c>
      <c r="L4" s="253"/>
      <c r="M4" s="129"/>
      <c r="N4" s="257" t="s">
        <v>54</v>
      </c>
      <c r="O4" s="257"/>
      <c r="P4" s="135"/>
      <c r="Q4" s="254" t="s">
        <v>183</v>
      </c>
    </row>
    <row r="5" spans="1:17">
      <c r="A5" s="37"/>
      <c r="B5" s="6" t="s">
        <v>55</v>
      </c>
      <c r="C5" s="6" t="s">
        <v>56</v>
      </c>
      <c r="D5" s="6"/>
      <c r="E5" s="6" t="s">
        <v>55</v>
      </c>
      <c r="F5" s="6" t="s">
        <v>56</v>
      </c>
      <c r="G5" s="6"/>
      <c r="H5" s="6" t="s">
        <v>55</v>
      </c>
      <c r="I5" s="6" t="s">
        <v>56</v>
      </c>
      <c r="J5" s="6"/>
      <c r="K5" s="6" t="s">
        <v>55</v>
      </c>
      <c r="L5" s="6" t="s">
        <v>56</v>
      </c>
      <c r="M5" s="6"/>
      <c r="N5" s="6" t="s">
        <v>55</v>
      </c>
      <c r="O5" s="6" t="s">
        <v>56</v>
      </c>
      <c r="P5" s="136"/>
      <c r="Q5" s="255"/>
    </row>
    <row r="6" spans="1:17">
      <c r="A6" s="7" t="s">
        <v>57</v>
      </c>
      <c r="B6" s="106">
        <v>0</v>
      </c>
      <c r="C6" s="106">
        <v>1</v>
      </c>
      <c r="D6" s="137"/>
      <c r="E6" s="106">
        <v>25</v>
      </c>
      <c r="F6" s="106">
        <v>22</v>
      </c>
      <c r="G6" s="137"/>
      <c r="H6" s="106">
        <v>45</v>
      </c>
      <c r="I6" s="106">
        <v>23</v>
      </c>
      <c r="J6" s="137"/>
      <c r="K6" s="106">
        <v>24</v>
      </c>
      <c r="L6" s="106">
        <v>18</v>
      </c>
      <c r="M6" s="137"/>
      <c r="N6" s="138">
        <f>SUM(B6,E6,H6,K6)</f>
        <v>94</v>
      </c>
      <c r="O6" s="138">
        <f>SUM(C6,F6,I6,L6)</f>
        <v>64</v>
      </c>
      <c r="P6" s="136"/>
      <c r="Q6" s="139">
        <f>SUM(N6:O6)</f>
        <v>158</v>
      </c>
    </row>
    <row r="7" spans="1:17">
      <c r="A7" s="7" t="s">
        <v>58</v>
      </c>
      <c r="B7" s="15">
        <v>0</v>
      </c>
      <c r="C7" s="15">
        <v>1</v>
      </c>
      <c r="D7" s="137"/>
      <c r="E7" s="15">
        <v>9</v>
      </c>
      <c r="F7" s="15">
        <v>6</v>
      </c>
      <c r="G7" s="137"/>
      <c r="H7" s="15">
        <v>17</v>
      </c>
      <c r="I7" s="15">
        <v>9</v>
      </c>
      <c r="J7" s="137"/>
      <c r="K7" s="15">
        <v>4</v>
      </c>
      <c r="L7" s="15">
        <v>4</v>
      </c>
      <c r="M7" s="137"/>
      <c r="N7" s="140">
        <f>SUM(B7,E7,H7,K7)</f>
        <v>30</v>
      </c>
      <c r="O7" s="140">
        <f>SUM(C7,F7,I7,L7)</f>
        <v>20</v>
      </c>
      <c r="P7" s="136"/>
      <c r="Q7" s="139">
        <f>SUM(N7:O7)</f>
        <v>50</v>
      </c>
    </row>
    <row r="8" spans="1:17">
      <c r="A8" s="152" t="s">
        <v>61</v>
      </c>
      <c r="B8" s="15">
        <f>SUM(B6:B7)</f>
        <v>0</v>
      </c>
      <c r="C8" s="15">
        <f>SUM(C6:C7)</f>
        <v>2</v>
      </c>
      <c r="D8" s="154"/>
      <c r="E8" s="15">
        <f>SUM(E6:E7)</f>
        <v>34</v>
      </c>
      <c r="F8" s="15">
        <f>SUM(F6:F7)</f>
        <v>28</v>
      </c>
      <c r="G8" s="154"/>
      <c r="H8" s="15">
        <f>SUM(H6:H7)</f>
        <v>62</v>
      </c>
      <c r="I8" s="15">
        <f>SUM(I6:I7)</f>
        <v>32</v>
      </c>
      <c r="J8" s="154"/>
      <c r="K8" s="15">
        <f>SUM(K6:K7)</f>
        <v>28</v>
      </c>
      <c r="L8" s="15">
        <f>SUM(L6:L7)</f>
        <v>22</v>
      </c>
      <c r="M8" s="154"/>
      <c r="N8" s="53">
        <f t="shared" ref="N8:O8" si="0">SUM(N6:N7)</f>
        <v>124</v>
      </c>
      <c r="O8" s="53">
        <f t="shared" si="0"/>
        <v>84</v>
      </c>
      <c r="P8" s="155"/>
      <c r="Q8" s="156">
        <f>SUM(Q6:Q7)</f>
        <v>208</v>
      </c>
    </row>
    <row r="9" spans="1:17">
      <c r="A9" s="152"/>
      <c r="B9" s="15"/>
      <c r="C9" s="15"/>
      <c r="D9" s="154"/>
      <c r="E9" s="15"/>
      <c r="F9" s="15"/>
      <c r="G9" s="154"/>
      <c r="H9" s="15"/>
      <c r="I9" s="15"/>
      <c r="J9" s="154"/>
      <c r="K9" s="15"/>
      <c r="L9" s="15"/>
      <c r="M9" s="154"/>
      <c r="N9" s="53"/>
      <c r="O9" s="53"/>
      <c r="P9" s="155"/>
      <c r="Q9" s="156"/>
    </row>
    <row r="10" spans="1:17" ht="22.5" customHeight="1">
      <c r="A10" s="256" t="s">
        <v>59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</row>
    <row r="11" spans="1:17">
      <c r="A11" s="141" t="s">
        <v>57</v>
      </c>
      <c r="B11" s="187">
        <f>+B6/94*100</f>
        <v>0</v>
      </c>
      <c r="C11" s="187">
        <f>+C6/64*100</f>
        <v>1.5625</v>
      </c>
      <c r="D11" s="187"/>
      <c r="E11" s="188">
        <f>+E6/94*100</f>
        <v>26.595744680851062</v>
      </c>
      <c r="F11" s="188">
        <f>+F6/64*100</f>
        <v>34.375</v>
      </c>
      <c r="G11" s="151"/>
      <c r="H11" s="188">
        <f>+H6/94*100</f>
        <v>47.872340425531917</v>
      </c>
      <c r="I11" s="188">
        <f>+I6/64*100</f>
        <v>35.9375</v>
      </c>
      <c r="J11" s="151"/>
      <c r="K11" s="188">
        <f>+K6/94*100</f>
        <v>25.531914893617021</v>
      </c>
      <c r="L11" s="188">
        <f>+L6/64*100</f>
        <v>28.125</v>
      </c>
      <c r="M11" s="189"/>
      <c r="N11" s="151">
        <f>+N6/94*100</f>
        <v>100</v>
      </c>
      <c r="O11" s="151">
        <f>+O6/64*100</f>
        <v>100</v>
      </c>
      <c r="P11" s="145"/>
      <c r="Q11" s="146"/>
    </row>
    <row r="12" spans="1:17">
      <c r="A12" s="141" t="s">
        <v>58</v>
      </c>
      <c r="B12" s="187">
        <f>+B7/30*100</f>
        <v>0</v>
      </c>
      <c r="C12" s="187">
        <f>+C7/20*100</f>
        <v>5</v>
      </c>
      <c r="D12" s="187"/>
      <c r="E12" s="151">
        <f>+E7/30*100</f>
        <v>30</v>
      </c>
      <c r="F12" s="151">
        <f>+F7/20*100</f>
        <v>30</v>
      </c>
      <c r="G12" s="151"/>
      <c r="H12" s="151">
        <f>+H7/30*100</f>
        <v>56.666666666666664</v>
      </c>
      <c r="I12" s="151">
        <f>+I7/20*100</f>
        <v>45</v>
      </c>
      <c r="J12" s="151"/>
      <c r="K12" s="151">
        <f>+K7/30*100</f>
        <v>13.333333333333334</v>
      </c>
      <c r="L12" s="151">
        <f>+L7/20*100</f>
        <v>20</v>
      </c>
      <c r="M12" s="189"/>
      <c r="N12" s="151">
        <f>+N7/30*100</f>
        <v>100</v>
      </c>
      <c r="O12" s="151">
        <f>+O7/20*100</f>
        <v>100</v>
      </c>
      <c r="P12" s="148"/>
      <c r="Q12" s="149"/>
    </row>
    <row r="13" spans="1:17">
      <c r="A13" s="157" t="s">
        <v>61</v>
      </c>
      <c r="B13" s="190">
        <f>+B8/124*100</f>
        <v>0</v>
      </c>
      <c r="C13" s="190">
        <f>+C8/84*100</f>
        <v>2.3809523809523809</v>
      </c>
      <c r="D13" s="190"/>
      <c r="E13" s="190">
        <f>+E8/124*100</f>
        <v>27.419354838709676</v>
      </c>
      <c r="F13" s="190">
        <f>+F8/84*100</f>
        <v>33.333333333333329</v>
      </c>
      <c r="G13" s="190"/>
      <c r="H13" s="190">
        <f>+H8/124*100</f>
        <v>50</v>
      </c>
      <c r="I13" s="190">
        <f>+I8/84*100</f>
        <v>38.095238095238095</v>
      </c>
      <c r="J13" s="190"/>
      <c r="K13" s="190">
        <f>+K8/124*100</f>
        <v>22.58064516129032</v>
      </c>
      <c r="L13" s="190">
        <f>+L8/84*100</f>
        <v>26.190476190476193</v>
      </c>
      <c r="M13" s="190"/>
      <c r="N13" s="190">
        <f>+N8/124*100</f>
        <v>100</v>
      </c>
      <c r="O13" s="190">
        <f>+O8/84*100</f>
        <v>100</v>
      </c>
      <c r="P13" s="150"/>
      <c r="Q13" s="150"/>
    </row>
  </sheetData>
  <mergeCells count="7">
    <mergeCell ref="A10:Q10"/>
    <mergeCell ref="B4:C4"/>
    <mergeCell ref="E4:F4"/>
    <mergeCell ref="H4:I4"/>
    <mergeCell ref="K4:L4"/>
    <mergeCell ref="N4:O4"/>
    <mergeCell ref="Q4:Q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G18" sqref="G18"/>
    </sheetView>
  </sheetViews>
  <sheetFormatPr defaultRowHeight="15"/>
  <cols>
    <col min="1" max="1" width="23.5703125" customWidth="1"/>
    <col min="2" max="2" width="10.140625" customWidth="1"/>
    <col min="3" max="4" width="10" bestFit="1" customWidth="1"/>
    <col min="5" max="5" width="11" customWidth="1"/>
    <col min="6" max="6" width="3" customWidth="1"/>
    <col min="7" max="7" width="12.28515625" customWidth="1"/>
    <col min="11" max="11" width="16.140625" customWidth="1"/>
    <col min="14" max="14" width="4.42578125" customWidth="1"/>
  </cols>
  <sheetData>
    <row r="1" spans="1:7">
      <c r="A1" s="191" t="s">
        <v>220</v>
      </c>
      <c r="B1" s="27"/>
      <c r="C1" s="27"/>
      <c r="D1" s="27"/>
      <c r="E1" s="27"/>
      <c r="F1" s="27"/>
      <c r="G1" s="27"/>
    </row>
    <row r="2" spans="1:7">
      <c r="A2" s="191" t="s">
        <v>157</v>
      </c>
      <c r="B2" s="27"/>
      <c r="C2" s="27"/>
      <c r="D2" s="27"/>
      <c r="E2" s="27"/>
      <c r="F2" s="27"/>
      <c r="G2" s="27"/>
    </row>
    <row r="3" spans="1:7">
      <c r="A3" s="27"/>
      <c r="B3" s="27"/>
      <c r="C3" s="27"/>
      <c r="D3" s="27"/>
      <c r="E3" s="27"/>
      <c r="F3" s="27"/>
      <c r="G3" s="27"/>
    </row>
    <row r="4" spans="1:7">
      <c r="A4" s="27"/>
      <c r="B4" s="27"/>
      <c r="C4" s="27"/>
      <c r="D4" s="27"/>
      <c r="E4" s="27"/>
      <c r="F4" s="27"/>
      <c r="G4" s="27"/>
    </row>
    <row r="5" spans="1:7">
      <c r="A5" s="30"/>
      <c r="B5" s="253" t="s">
        <v>193</v>
      </c>
      <c r="C5" s="253"/>
      <c r="D5" s="253"/>
      <c r="E5" s="253"/>
      <c r="F5" s="171"/>
      <c r="G5" s="30"/>
    </row>
    <row r="6" spans="1:7" ht="30.75" customHeight="1">
      <c r="A6" s="192" t="s">
        <v>86</v>
      </c>
      <c r="B6" s="179" t="s">
        <v>60</v>
      </c>
      <c r="C6" s="179" t="s">
        <v>51</v>
      </c>
      <c r="D6" s="179" t="s">
        <v>52</v>
      </c>
      <c r="E6" s="179" t="s">
        <v>53</v>
      </c>
      <c r="F6" s="193"/>
      <c r="G6" s="179" t="s">
        <v>221</v>
      </c>
    </row>
    <row r="7" spans="1:7">
      <c r="A7" s="27" t="s">
        <v>24</v>
      </c>
      <c r="B7" s="27">
        <v>0</v>
      </c>
      <c r="C7" s="27">
        <v>1</v>
      </c>
      <c r="D7" s="27">
        <v>1</v>
      </c>
      <c r="E7" s="27">
        <v>1</v>
      </c>
      <c r="F7" s="41"/>
      <c r="G7" s="27">
        <v>3</v>
      </c>
    </row>
    <row r="8" spans="1:7">
      <c r="A8" s="27" t="s">
        <v>25</v>
      </c>
      <c r="B8" s="27">
        <v>0</v>
      </c>
      <c r="C8" s="27">
        <v>11</v>
      </c>
      <c r="D8" s="27">
        <v>4</v>
      </c>
      <c r="E8" s="27">
        <v>16</v>
      </c>
      <c r="F8" s="41"/>
      <c r="G8" s="27">
        <v>31</v>
      </c>
    </row>
    <row r="9" spans="1:7">
      <c r="A9" s="27" t="s">
        <v>26</v>
      </c>
      <c r="B9" s="27">
        <v>0</v>
      </c>
      <c r="C9" s="27">
        <v>0</v>
      </c>
      <c r="D9" s="27">
        <v>6</v>
      </c>
      <c r="E9" s="27">
        <v>4</v>
      </c>
      <c r="F9" s="41"/>
      <c r="G9" s="27">
        <v>10</v>
      </c>
    </row>
    <row r="10" spans="1:7">
      <c r="A10" s="27" t="s">
        <v>79</v>
      </c>
      <c r="B10" s="27">
        <v>0</v>
      </c>
      <c r="C10" s="27">
        <v>2</v>
      </c>
      <c r="D10" s="27">
        <v>14</v>
      </c>
      <c r="E10" s="27">
        <v>2</v>
      </c>
      <c r="F10" s="41"/>
      <c r="G10" s="27">
        <v>18</v>
      </c>
    </row>
    <row r="11" spans="1:7">
      <c r="A11" s="27" t="s">
        <v>27</v>
      </c>
      <c r="B11" s="27">
        <v>0</v>
      </c>
      <c r="C11" s="27">
        <v>3</v>
      </c>
      <c r="D11" s="27">
        <v>0</v>
      </c>
      <c r="E11" s="27">
        <v>1</v>
      </c>
      <c r="F11" s="41"/>
      <c r="G11" s="27">
        <v>4</v>
      </c>
    </row>
    <row r="12" spans="1:7">
      <c r="A12" s="27" t="s">
        <v>3</v>
      </c>
      <c r="B12" s="27">
        <v>2</v>
      </c>
      <c r="C12" s="27">
        <v>26</v>
      </c>
      <c r="D12" s="27">
        <v>38</v>
      </c>
      <c r="E12" s="27">
        <v>23</v>
      </c>
      <c r="F12" s="41"/>
      <c r="G12" s="27">
        <v>89</v>
      </c>
    </row>
    <row r="13" spans="1:7">
      <c r="A13" s="27" t="s">
        <v>28</v>
      </c>
      <c r="B13" s="27">
        <v>0</v>
      </c>
      <c r="C13" s="27">
        <v>0</v>
      </c>
      <c r="D13" s="27">
        <v>1</v>
      </c>
      <c r="E13" s="27">
        <v>0</v>
      </c>
      <c r="F13" s="41"/>
      <c r="G13" s="27">
        <v>1</v>
      </c>
    </row>
    <row r="14" spans="1:7">
      <c r="A14" s="27" t="s">
        <v>29</v>
      </c>
      <c r="B14" s="27">
        <v>0</v>
      </c>
      <c r="C14" s="27">
        <v>9</v>
      </c>
      <c r="D14" s="27">
        <v>14</v>
      </c>
      <c r="E14" s="27">
        <v>0</v>
      </c>
      <c r="F14" s="41"/>
      <c r="G14" s="27">
        <v>23</v>
      </c>
    </row>
    <row r="15" spans="1:7">
      <c r="A15" s="27" t="s">
        <v>30</v>
      </c>
      <c r="B15" s="27">
        <v>0</v>
      </c>
      <c r="C15" s="27">
        <v>10</v>
      </c>
      <c r="D15" s="27">
        <v>16</v>
      </c>
      <c r="E15" s="27">
        <v>2</v>
      </c>
      <c r="F15" s="41"/>
      <c r="G15" s="27">
        <v>28</v>
      </c>
    </row>
    <row r="16" spans="1:7">
      <c r="A16" s="27" t="s">
        <v>31</v>
      </c>
      <c r="B16" s="27">
        <v>0</v>
      </c>
      <c r="C16" s="27">
        <v>0</v>
      </c>
      <c r="D16" s="27">
        <v>0</v>
      </c>
      <c r="E16" s="27">
        <v>1</v>
      </c>
      <c r="F16" s="41"/>
      <c r="G16" s="27">
        <v>1</v>
      </c>
    </row>
    <row r="17" spans="1:15">
      <c r="A17" s="194" t="s">
        <v>1</v>
      </c>
      <c r="B17" s="194">
        <f>SUM(B7:B16)</f>
        <v>2</v>
      </c>
      <c r="C17" s="194">
        <f>SUM(C7:C16)</f>
        <v>62</v>
      </c>
      <c r="D17" s="194">
        <f>SUM(D7:D16)</f>
        <v>94</v>
      </c>
      <c r="E17" s="194">
        <f>SUM(E7:E16)</f>
        <v>50</v>
      </c>
      <c r="F17" s="196"/>
      <c r="G17" s="194">
        <f>SUM(G7:G16)</f>
        <v>208</v>
      </c>
    </row>
    <row r="18" spans="1:15">
      <c r="A18" s="43" t="s">
        <v>222</v>
      </c>
      <c r="B18" s="104">
        <f>+B17/208*100</f>
        <v>0.96153846153846156</v>
      </c>
      <c r="C18" s="104">
        <f t="shared" ref="C18:G18" si="0">+C17/208*100</f>
        <v>29.807692307692307</v>
      </c>
      <c r="D18" s="104">
        <f t="shared" si="0"/>
        <v>45.192307692307693</v>
      </c>
      <c r="E18" s="104">
        <f t="shared" si="0"/>
        <v>24.03846153846154</v>
      </c>
      <c r="F18" s="104"/>
      <c r="G18" s="104">
        <f t="shared" si="0"/>
        <v>100</v>
      </c>
      <c r="K18" s="27"/>
      <c r="L18" s="27"/>
      <c r="M18" s="27"/>
      <c r="N18" s="27"/>
      <c r="O18" s="27"/>
    </row>
    <row r="19" spans="1:15">
      <c r="B19" s="27"/>
      <c r="C19" s="27"/>
      <c r="D19" s="27"/>
      <c r="K19" s="195"/>
      <c r="L19" s="195"/>
      <c r="M19" s="195"/>
      <c r="N19" s="195"/>
    </row>
    <row r="20" spans="1:15">
      <c r="B20" s="27"/>
      <c r="C20" s="27"/>
      <c r="D20" s="27"/>
    </row>
  </sheetData>
  <mergeCells count="1"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3" sqref="O13"/>
    </sheetView>
  </sheetViews>
  <sheetFormatPr defaultRowHeight="15"/>
  <cols>
    <col min="1" max="1" width="30.5703125" customWidth="1"/>
    <col min="4" max="4" width="3.7109375" style="15" customWidth="1"/>
    <col min="7" max="7" width="4.7109375" customWidth="1"/>
  </cols>
  <sheetData>
    <row r="1" spans="1:10">
      <c r="A1" s="124" t="s">
        <v>226</v>
      </c>
      <c r="B1" s="124"/>
      <c r="C1" s="124"/>
    </row>
    <row r="2" spans="1:10">
      <c r="A2" s="124" t="s">
        <v>190</v>
      </c>
      <c r="B2" s="124"/>
      <c r="C2" s="124"/>
    </row>
    <row r="3" spans="1:10">
      <c r="A3" s="124" t="s">
        <v>191</v>
      </c>
      <c r="B3" s="124"/>
      <c r="C3" s="124"/>
    </row>
    <row r="4" spans="1:10">
      <c r="A4" s="124" t="s">
        <v>50</v>
      </c>
      <c r="B4" s="124"/>
      <c r="C4" s="124"/>
    </row>
    <row r="6" spans="1:10">
      <c r="A6" s="30"/>
      <c r="B6" s="266" t="s">
        <v>57</v>
      </c>
      <c r="C6" s="266"/>
      <c r="D6" s="36"/>
      <c r="E6" s="266" t="s">
        <v>58</v>
      </c>
      <c r="F6" s="266"/>
      <c r="G6" s="29"/>
      <c r="H6" s="266" t="s">
        <v>81</v>
      </c>
      <c r="I6" s="266"/>
      <c r="J6" s="29"/>
    </row>
    <row r="7" spans="1:10">
      <c r="A7" s="43" t="s">
        <v>80</v>
      </c>
      <c r="B7" s="39" t="s">
        <v>55</v>
      </c>
      <c r="C7" s="39" t="s">
        <v>56</v>
      </c>
      <c r="D7" s="38"/>
      <c r="E7" s="39" t="s">
        <v>55</v>
      </c>
      <c r="F7" s="39" t="s">
        <v>56</v>
      </c>
      <c r="G7" s="29"/>
      <c r="H7" s="39" t="s">
        <v>55</v>
      </c>
      <c r="I7" s="39" t="s">
        <v>56</v>
      </c>
      <c r="J7" s="29"/>
    </row>
    <row r="8" spans="1:10">
      <c r="A8" s="27" t="s">
        <v>24</v>
      </c>
      <c r="B8" s="29">
        <v>1</v>
      </c>
      <c r="C8" s="29">
        <v>1</v>
      </c>
      <c r="D8" s="38"/>
      <c r="E8" s="29">
        <v>1</v>
      </c>
      <c r="F8" s="29">
        <v>0</v>
      </c>
      <c r="G8" s="29"/>
      <c r="H8" s="29">
        <f>SUM(B8,E8)</f>
        <v>2</v>
      </c>
      <c r="I8" s="29">
        <f>SUM(C8,F8)</f>
        <v>1</v>
      </c>
      <c r="J8" s="29"/>
    </row>
    <row r="9" spans="1:10">
      <c r="A9" s="27" t="s">
        <v>25</v>
      </c>
      <c r="B9" s="29">
        <v>15</v>
      </c>
      <c r="C9" s="29">
        <v>16</v>
      </c>
      <c r="D9" s="38"/>
      <c r="E9" s="29">
        <v>0</v>
      </c>
      <c r="F9" s="29">
        <v>0</v>
      </c>
      <c r="G9" s="29"/>
      <c r="H9" s="29">
        <f t="shared" ref="H9:H17" si="0">SUM(B9,E9)</f>
        <v>15</v>
      </c>
      <c r="I9" s="29">
        <f t="shared" ref="I9:I17" si="1">SUM(C9,F9)</f>
        <v>16</v>
      </c>
      <c r="J9" s="29"/>
    </row>
    <row r="10" spans="1:10">
      <c r="A10" s="27" t="s">
        <v>26</v>
      </c>
      <c r="B10" s="29">
        <v>7</v>
      </c>
      <c r="C10" s="29">
        <v>1</v>
      </c>
      <c r="D10" s="38"/>
      <c r="E10" s="29">
        <v>1</v>
      </c>
      <c r="F10" s="29">
        <v>1</v>
      </c>
      <c r="G10" s="29"/>
      <c r="H10" s="29">
        <f t="shared" si="0"/>
        <v>8</v>
      </c>
      <c r="I10" s="29">
        <f t="shared" si="1"/>
        <v>2</v>
      </c>
      <c r="J10" s="29"/>
    </row>
    <row r="11" spans="1:10">
      <c r="A11" s="27" t="s">
        <v>79</v>
      </c>
      <c r="B11" s="29">
        <v>11</v>
      </c>
      <c r="C11" s="29">
        <v>6</v>
      </c>
      <c r="D11" s="38"/>
      <c r="E11" s="29">
        <v>1</v>
      </c>
      <c r="F11" s="29">
        <v>0</v>
      </c>
      <c r="G11" s="29"/>
      <c r="H11" s="29">
        <f t="shared" si="0"/>
        <v>12</v>
      </c>
      <c r="I11" s="29">
        <f t="shared" si="1"/>
        <v>6</v>
      </c>
      <c r="J11" s="29"/>
    </row>
    <row r="12" spans="1:10">
      <c r="A12" s="27" t="s">
        <v>27</v>
      </c>
      <c r="B12" s="29">
        <v>3</v>
      </c>
      <c r="C12" s="29">
        <v>0</v>
      </c>
      <c r="D12" s="38"/>
      <c r="E12" s="29">
        <v>0</v>
      </c>
      <c r="F12" s="29">
        <v>1</v>
      </c>
      <c r="G12" s="29"/>
      <c r="H12" s="29">
        <f t="shared" si="0"/>
        <v>3</v>
      </c>
      <c r="I12" s="29">
        <f t="shared" si="1"/>
        <v>1</v>
      </c>
      <c r="J12" s="29"/>
    </row>
    <row r="13" spans="1:10">
      <c r="A13" s="27" t="s">
        <v>3</v>
      </c>
      <c r="B13" s="29">
        <v>33</v>
      </c>
      <c r="C13" s="29">
        <v>23</v>
      </c>
      <c r="D13" s="38"/>
      <c r="E13" s="29">
        <v>21</v>
      </c>
      <c r="F13" s="29">
        <v>12</v>
      </c>
      <c r="G13" s="29"/>
      <c r="H13" s="29">
        <f t="shared" si="0"/>
        <v>54</v>
      </c>
      <c r="I13" s="29">
        <f t="shared" si="1"/>
        <v>35</v>
      </c>
      <c r="J13" s="29"/>
    </row>
    <row r="14" spans="1:10">
      <c r="A14" s="27" t="s">
        <v>28</v>
      </c>
      <c r="B14" s="29">
        <v>0</v>
      </c>
      <c r="C14" s="29">
        <v>1</v>
      </c>
      <c r="D14" s="38"/>
      <c r="E14" s="29">
        <v>0</v>
      </c>
      <c r="F14" s="29">
        <v>0</v>
      </c>
      <c r="G14" s="29"/>
      <c r="H14" s="29">
        <f t="shared" si="0"/>
        <v>0</v>
      </c>
      <c r="I14" s="29">
        <f t="shared" si="1"/>
        <v>1</v>
      </c>
      <c r="J14" s="29"/>
    </row>
    <row r="15" spans="1:10">
      <c r="A15" s="27" t="s">
        <v>29</v>
      </c>
      <c r="B15" s="29">
        <v>8</v>
      </c>
      <c r="C15" s="29">
        <v>12</v>
      </c>
      <c r="D15" s="38"/>
      <c r="E15" s="29">
        <v>2</v>
      </c>
      <c r="F15" s="29">
        <v>1</v>
      </c>
      <c r="G15" s="29"/>
      <c r="H15" s="29">
        <f t="shared" si="0"/>
        <v>10</v>
      </c>
      <c r="I15" s="29">
        <f t="shared" si="1"/>
        <v>13</v>
      </c>
      <c r="J15" s="29"/>
    </row>
    <row r="16" spans="1:10">
      <c r="A16" s="27" t="s">
        <v>30</v>
      </c>
      <c r="B16" s="29">
        <v>15</v>
      </c>
      <c r="C16" s="29">
        <v>4</v>
      </c>
      <c r="D16" s="38"/>
      <c r="E16" s="29">
        <v>4</v>
      </c>
      <c r="F16" s="29">
        <v>5</v>
      </c>
      <c r="G16" s="29"/>
      <c r="H16" s="29">
        <f t="shared" si="0"/>
        <v>19</v>
      </c>
      <c r="I16" s="29">
        <f t="shared" si="1"/>
        <v>9</v>
      </c>
      <c r="J16" s="29"/>
    </row>
    <row r="17" spans="1:10">
      <c r="A17" s="28" t="s">
        <v>31</v>
      </c>
      <c r="B17" s="38">
        <v>1</v>
      </c>
      <c r="C17" s="38">
        <v>0</v>
      </c>
      <c r="D17" s="38"/>
      <c r="E17" s="38">
        <v>0</v>
      </c>
      <c r="F17" s="38">
        <v>0</v>
      </c>
      <c r="G17" s="38"/>
      <c r="H17" s="38">
        <f t="shared" si="0"/>
        <v>1</v>
      </c>
      <c r="I17" s="38">
        <f t="shared" si="1"/>
        <v>0</v>
      </c>
      <c r="J17" s="29"/>
    </row>
    <row r="18" spans="1:10">
      <c r="A18" s="33" t="s">
        <v>61</v>
      </c>
      <c r="B18" s="127">
        <f>SUM(B8:B17)</f>
        <v>94</v>
      </c>
      <c r="C18" s="127">
        <f t="shared" ref="C18:I18" si="2">SUM(C8:C17)</f>
        <v>64</v>
      </c>
      <c r="D18" s="127"/>
      <c r="E18" s="127">
        <f t="shared" si="2"/>
        <v>30</v>
      </c>
      <c r="F18" s="127">
        <f t="shared" si="2"/>
        <v>20</v>
      </c>
      <c r="G18" s="127"/>
      <c r="H18" s="127">
        <f t="shared" si="2"/>
        <v>124</v>
      </c>
      <c r="I18" s="127">
        <f t="shared" si="2"/>
        <v>84</v>
      </c>
      <c r="J18" s="29"/>
    </row>
    <row r="19" spans="1:10">
      <c r="A19" s="218" t="s">
        <v>249</v>
      </c>
      <c r="B19" s="49">
        <f>+B18/208*100</f>
        <v>45.192307692307693</v>
      </c>
      <c r="C19" s="49">
        <f t="shared" ref="C19:I19" si="3">+C18/208*100</f>
        <v>30.76923076923077</v>
      </c>
      <c r="D19" s="217"/>
      <c r="E19" s="49">
        <f t="shared" si="3"/>
        <v>14.423076923076922</v>
      </c>
      <c r="F19" s="49">
        <f t="shared" si="3"/>
        <v>9.6153846153846168</v>
      </c>
      <c r="G19" s="49"/>
      <c r="H19" s="49">
        <f t="shared" si="3"/>
        <v>59.615384615384613</v>
      </c>
      <c r="I19" s="49">
        <f t="shared" si="3"/>
        <v>40.384615384615387</v>
      </c>
    </row>
  </sheetData>
  <mergeCells count="3">
    <mergeCell ref="H6:I6"/>
    <mergeCell ref="B6:C6"/>
    <mergeCell ref="E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workbookViewId="0">
      <selection activeCell="E24" sqref="E24"/>
    </sheetView>
  </sheetViews>
  <sheetFormatPr defaultRowHeight="15"/>
  <sheetData>
    <row r="15" spans="1:1" ht="18">
      <c r="A15" s="61" t="s">
        <v>103</v>
      </c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L10" sqref="L10"/>
    </sheetView>
  </sheetViews>
  <sheetFormatPr defaultRowHeight="15"/>
  <cols>
    <col min="4" max="4" width="3.5703125" customWidth="1"/>
    <col min="7" max="7" width="2.85546875" customWidth="1"/>
    <col min="10" max="10" width="3" customWidth="1"/>
    <col min="13" max="13" width="3.85546875" customWidth="1"/>
    <col min="16" max="16" width="3" customWidth="1"/>
    <col min="17" max="17" width="11.42578125" customWidth="1"/>
  </cols>
  <sheetData>
    <row r="1" spans="1:17">
      <c r="A1" s="73" t="s">
        <v>227</v>
      </c>
      <c r="B1" s="17"/>
      <c r="C1" s="17"/>
    </row>
    <row r="3" spans="1:17" s="15" customFormat="1">
      <c r="A3" s="106"/>
      <c r="B3" s="274" t="s">
        <v>193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106"/>
      <c r="N3" s="106"/>
      <c r="O3" s="106"/>
      <c r="P3" s="106"/>
      <c r="Q3" s="106"/>
    </row>
    <row r="4" spans="1:17">
      <c r="A4" s="198"/>
      <c r="B4" s="272" t="s">
        <v>60</v>
      </c>
      <c r="C4" s="272"/>
      <c r="D4" s="36"/>
      <c r="E4" s="272" t="s">
        <v>51</v>
      </c>
      <c r="F4" s="272"/>
      <c r="G4" s="36"/>
      <c r="H4" s="272" t="s">
        <v>52</v>
      </c>
      <c r="I4" s="272"/>
      <c r="J4" s="36"/>
      <c r="K4" s="272" t="s">
        <v>53</v>
      </c>
      <c r="L4" s="272"/>
      <c r="M4" s="36"/>
      <c r="N4" s="273" t="s">
        <v>1</v>
      </c>
      <c r="O4" s="273"/>
      <c r="P4" s="136"/>
      <c r="Q4" s="258" t="s">
        <v>183</v>
      </c>
    </row>
    <row r="5" spans="1:17">
      <c r="A5" s="37"/>
      <c r="B5" s="6" t="s">
        <v>55</v>
      </c>
      <c r="C5" s="6" t="s">
        <v>56</v>
      </c>
      <c r="D5" s="6"/>
      <c r="E5" s="6" t="s">
        <v>55</v>
      </c>
      <c r="F5" s="6" t="s">
        <v>56</v>
      </c>
      <c r="G5" s="6"/>
      <c r="H5" s="6" t="s">
        <v>55</v>
      </c>
      <c r="I5" s="6" t="s">
        <v>56</v>
      </c>
      <c r="J5" s="6"/>
      <c r="K5" s="6" t="s">
        <v>55</v>
      </c>
      <c r="L5" s="6" t="s">
        <v>56</v>
      </c>
      <c r="M5" s="6"/>
      <c r="N5" s="6" t="s">
        <v>55</v>
      </c>
      <c r="O5" s="6" t="s">
        <v>56</v>
      </c>
      <c r="P5" s="136"/>
      <c r="Q5" s="255"/>
    </row>
    <row r="6" spans="1:17">
      <c r="A6" s="7" t="s">
        <v>57</v>
      </c>
      <c r="B6">
        <v>0</v>
      </c>
      <c r="C6">
        <v>1</v>
      </c>
      <c r="D6" s="137"/>
      <c r="E6" s="106">
        <v>11</v>
      </c>
      <c r="F6" s="106">
        <v>7</v>
      </c>
      <c r="G6" s="137"/>
      <c r="H6" s="106">
        <v>30</v>
      </c>
      <c r="I6" s="106">
        <v>17</v>
      </c>
      <c r="J6" s="137"/>
      <c r="K6" s="106">
        <v>27</v>
      </c>
      <c r="L6" s="106">
        <v>5</v>
      </c>
      <c r="M6" s="137"/>
      <c r="N6" s="138">
        <f>SUM(B6,E6,H6,K6)</f>
        <v>68</v>
      </c>
      <c r="O6" s="138">
        <f>SUM(C6,F6,I6,L6)</f>
        <v>30</v>
      </c>
      <c r="P6" s="136"/>
      <c r="Q6" s="139">
        <f>SUM(N6:O6)</f>
        <v>98</v>
      </c>
    </row>
    <row r="7" spans="1:17">
      <c r="A7" s="7" t="s">
        <v>58</v>
      </c>
      <c r="B7">
        <v>0</v>
      </c>
      <c r="C7">
        <v>1</v>
      </c>
      <c r="D7" s="137"/>
      <c r="E7" s="15">
        <v>7</v>
      </c>
      <c r="F7" s="15">
        <v>2</v>
      </c>
      <c r="G7" s="137"/>
      <c r="H7" s="15">
        <v>13</v>
      </c>
      <c r="I7" s="15">
        <v>17</v>
      </c>
      <c r="J7" s="137"/>
      <c r="K7" s="15">
        <v>8</v>
      </c>
      <c r="L7" s="15">
        <v>15</v>
      </c>
      <c r="M7" s="137"/>
      <c r="N7" s="140">
        <f>SUM(B7,E7,H7,K7)</f>
        <v>28</v>
      </c>
      <c r="O7" s="140">
        <f>SUM(C7,F7,I7,L7)</f>
        <v>35</v>
      </c>
      <c r="P7" s="136"/>
      <c r="Q7" s="139">
        <f>SUM(N7:O7)</f>
        <v>63</v>
      </c>
    </row>
    <row r="8" spans="1:17">
      <c r="A8" s="152" t="s">
        <v>61</v>
      </c>
      <c r="B8">
        <f>SUM(B6:B7)</f>
        <v>0</v>
      </c>
      <c r="C8">
        <f>SUM(C6:C7)</f>
        <v>2</v>
      </c>
      <c r="D8" s="154"/>
      <c r="E8" s="15">
        <f>SUM(E6:E7)</f>
        <v>18</v>
      </c>
      <c r="F8" s="15">
        <f>SUM(F6:F7)</f>
        <v>9</v>
      </c>
      <c r="G8" s="154"/>
      <c r="H8" s="15">
        <f>SUM(H6:H7)</f>
        <v>43</v>
      </c>
      <c r="I8" s="15">
        <f>SUM(I6:I7)</f>
        <v>34</v>
      </c>
      <c r="J8" s="154"/>
      <c r="K8" s="15">
        <f>SUM(K6:K7)</f>
        <v>35</v>
      </c>
      <c r="L8" s="15">
        <f>SUM(L6:L7)</f>
        <v>20</v>
      </c>
      <c r="M8" s="154"/>
      <c r="N8" s="53">
        <f t="shared" ref="N8:O8" si="0">SUM(N6:N7)</f>
        <v>96</v>
      </c>
      <c r="O8" s="53">
        <f t="shared" si="0"/>
        <v>65</v>
      </c>
      <c r="P8" s="155"/>
      <c r="Q8" s="156">
        <f>SUM(Q6:Q7)</f>
        <v>161</v>
      </c>
    </row>
    <row r="9" spans="1:17" ht="34.5" customHeight="1">
      <c r="A9" s="256" t="s">
        <v>59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</row>
    <row r="10" spans="1:17">
      <c r="A10" s="141" t="s">
        <v>57</v>
      </c>
      <c r="B10" s="142">
        <f>+B6/68*100</f>
        <v>0</v>
      </c>
      <c r="C10" s="142">
        <f>+C6/30*100</f>
        <v>3.3333333333333335</v>
      </c>
      <c r="D10" s="142"/>
      <c r="E10" s="143">
        <f>+E6/68*100</f>
        <v>16.176470588235293</v>
      </c>
      <c r="F10" s="143">
        <f>+F6/30*100</f>
        <v>23.333333333333332</v>
      </c>
      <c r="G10" s="144"/>
      <c r="H10" s="143">
        <f>+H6/68*100</f>
        <v>44.117647058823529</v>
      </c>
      <c r="I10" s="143">
        <f>+I6/30*100</f>
        <v>56.666666666666664</v>
      </c>
      <c r="J10" s="144"/>
      <c r="K10" s="143">
        <f>+K6/68*100</f>
        <v>39.705882352941174</v>
      </c>
      <c r="L10" s="143">
        <f>+L6/30*100</f>
        <v>16.666666666666664</v>
      </c>
      <c r="M10" s="147"/>
      <c r="N10" s="151">
        <f>+N6/68*100</f>
        <v>100</v>
      </c>
      <c r="O10" s="151">
        <f>+O6/30*100</f>
        <v>100</v>
      </c>
      <c r="P10" s="197"/>
      <c r="Q10" s="146"/>
    </row>
    <row r="11" spans="1:17">
      <c r="A11" s="141" t="s">
        <v>58</v>
      </c>
      <c r="B11" s="142">
        <f>+B7/28*100</f>
        <v>0</v>
      </c>
      <c r="C11" s="142">
        <f>+C7/35*100</f>
        <v>2.8571428571428572</v>
      </c>
      <c r="D11" s="142"/>
      <c r="E11" s="144">
        <f>+E7/28*100</f>
        <v>25</v>
      </c>
      <c r="F11" s="144">
        <f>+F7/35*100</f>
        <v>5.7142857142857144</v>
      </c>
      <c r="G11" s="144"/>
      <c r="H11" s="144">
        <f>+H7/28*100</f>
        <v>46.428571428571431</v>
      </c>
      <c r="I11" s="144">
        <f>+I7/35*100</f>
        <v>48.571428571428569</v>
      </c>
      <c r="J11" s="144"/>
      <c r="K11" s="144">
        <f>+K7/28*100</f>
        <v>28.571428571428569</v>
      </c>
      <c r="L11" s="151">
        <f>+L7/35*100</f>
        <v>42.857142857142854</v>
      </c>
      <c r="M11" s="147"/>
      <c r="N11" s="144">
        <f>+N7/28*100</f>
        <v>100</v>
      </c>
      <c r="O11" s="144">
        <f>+O7/35*100</f>
        <v>100</v>
      </c>
      <c r="P11" s="197"/>
      <c r="Q11" s="197"/>
    </row>
    <row r="12" spans="1:17">
      <c r="A12" s="157" t="s">
        <v>61</v>
      </c>
      <c r="B12" s="158">
        <f>+B8/96*100</f>
        <v>0</v>
      </c>
      <c r="C12" s="158">
        <f>+C8/65*100</f>
        <v>3.0769230769230771</v>
      </c>
      <c r="D12" s="158"/>
      <c r="E12" s="158">
        <f>+E8/96*100</f>
        <v>18.75</v>
      </c>
      <c r="F12" s="158">
        <f>+F8/65*100</f>
        <v>13.846153846153847</v>
      </c>
      <c r="G12" s="158"/>
      <c r="H12" s="158">
        <f>+H8/96*100</f>
        <v>44.791666666666671</v>
      </c>
      <c r="I12" s="158">
        <f>+I8/65*100</f>
        <v>52.307692307692314</v>
      </c>
      <c r="J12" s="158"/>
      <c r="K12" s="158">
        <f>+K8/96*100</f>
        <v>36.458333333333329</v>
      </c>
      <c r="L12" s="158">
        <f>+L8/65*100</f>
        <v>30.76923076923077</v>
      </c>
      <c r="M12" s="158"/>
      <c r="N12" s="158">
        <f>+N8/96*100</f>
        <v>100</v>
      </c>
      <c r="O12" s="158">
        <f>+O8/65*100</f>
        <v>100</v>
      </c>
      <c r="P12" s="150"/>
      <c r="Q12" s="150"/>
    </row>
  </sheetData>
  <mergeCells count="8">
    <mergeCell ref="K4:L4"/>
    <mergeCell ref="N4:O4"/>
    <mergeCell ref="Q4:Q5"/>
    <mergeCell ref="A9:Q9"/>
    <mergeCell ref="B3:L3"/>
    <mergeCell ref="B4:C4"/>
    <mergeCell ref="E4:F4"/>
    <mergeCell ref="H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3" sqref="D23"/>
    </sheetView>
  </sheetViews>
  <sheetFormatPr defaultRowHeight="15"/>
  <cols>
    <col min="1" max="1" width="27.140625" customWidth="1"/>
    <col min="2" max="2" width="11.5703125" customWidth="1"/>
    <col min="3" max="3" width="12.140625" customWidth="1"/>
    <col min="4" max="4" width="11.7109375" customWidth="1"/>
    <col min="5" max="5" width="11.42578125" customWidth="1"/>
    <col min="6" max="6" width="4" customWidth="1"/>
    <col min="7" max="7" width="14.42578125" customWidth="1"/>
  </cols>
  <sheetData>
    <row r="1" spans="1:7">
      <c r="A1" s="191" t="s">
        <v>228</v>
      </c>
      <c r="B1" s="27"/>
      <c r="C1" s="27"/>
      <c r="D1" s="27"/>
      <c r="E1" s="27"/>
      <c r="F1" s="27"/>
      <c r="G1" s="27"/>
    </row>
    <row r="2" spans="1:7">
      <c r="A2" s="191" t="s">
        <v>157</v>
      </c>
      <c r="B2" s="27"/>
      <c r="C2" s="27"/>
      <c r="D2" s="27"/>
      <c r="E2" s="27"/>
      <c r="F2" s="27"/>
      <c r="G2" s="27"/>
    </row>
    <row r="3" spans="1:7">
      <c r="A3" s="27"/>
      <c r="B3" s="27"/>
      <c r="C3" s="27"/>
      <c r="D3" s="27"/>
      <c r="E3" s="27"/>
      <c r="F3" s="27"/>
      <c r="G3" s="27"/>
    </row>
    <row r="4" spans="1:7">
      <c r="A4" s="30"/>
      <c r="B4" s="253" t="s">
        <v>193</v>
      </c>
      <c r="C4" s="253"/>
      <c r="D4" s="253"/>
      <c r="E4" s="253"/>
      <c r="F4" s="186"/>
      <c r="G4" s="30"/>
    </row>
    <row r="5" spans="1:7" ht="24.75">
      <c r="A5" s="192" t="s">
        <v>86</v>
      </c>
      <c r="B5" s="179" t="s">
        <v>60</v>
      </c>
      <c r="C5" s="179" t="s">
        <v>51</v>
      </c>
      <c r="D5" s="179" t="s">
        <v>52</v>
      </c>
      <c r="E5" s="179" t="s">
        <v>53</v>
      </c>
      <c r="F5" s="193"/>
      <c r="G5" s="179" t="s">
        <v>221</v>
      </c>
    </row>
    <row r="6" spans="1:7">
      <c r="A6" s="27" t="s">
        <v>24</v>
      </c>
      <c r="B6" s="27">
        <v>0</v>
      </c>
      <c r="C6" s="27">
        <v>0</v>
      </c>
      <c r="D6" s="27">
        <v>2</v>
      </c>
      <c r="E6" s="27">
        <v>1</v>
      </c>
      <c r="G6">
        <v>3</v>
      </c>
    </row>
    <row r="7" spans="1:7">
      <c r="A7" s="27" t="s">
        <v>25</v>
      </c>
      <c r="B7" s="27">
        <v>0</v>
      </c>
      <c r="C7" s="27">
        <v>8</v>
      </c>
      <c r="D7" s="27">
        <v>4</v>
      </c>
      <c r="E7" s="27">
        <v>1</v>
      </c>
      <c r="G7">
        <v>13</v>
      </c>
    </row>
    <row r="8" spans="1:7">
      <c r="A8" s="27" t="s">
        <v>26</v>
      </c>
      <c r="B8" s="27">
        <v>0</v>
      </c>
      <c r="C8" s="27">
        <v>0</v>
      </c>
      <c r="D8" s="27">
        <v>5</v>
      </c>
      <c r="E8" s="27">
        <v>5</v>
      </c>
      <c r="G8">
        <v>10</v>
      </c>
    </row>
    <row r="9" spans="1:7">
      <c r="A9" s="27" t="s">
        <v>79</v>
      </c>
      <c r="B9" s="27">
        <v>0</v>
      </c>
      <c r="C9" s="27">
        <v>0</v>
      </c>
      <c r="D9" s="27">
        <v>11</v>
      </c>
      <c r="E9" s="27">
        <v>4</v>
      </c>
      <c r="G9">
        <v>15</v>
      </c>
    </row>
    <row r="10" spans="1:7">
      <c r="A10" s="27" t="s">
        <v>27</v>
      </c>
      <c r="B10" s="27">
        <v>0</v>
      </c>
      <c r="C10" s="27">
        <v>1</v>
      </c>
      <c r="D10" s="27">
        <v>0</v>
      </c>
      <c r="E10" s="27">
        <v>1</v>
      </c>
      <c r="G10">
        <v>2</v>
      </c>
    </row>
    <row r="11" spans="1:7">
      <c r="A11" s="27" t="s">
        <v>3</v>
      </c>
      <c r="B11" s="27">
        <v>2</v>
      </c>
      <c r="C11" s="27">
        <v>11</v>
      </c>
      <c r="D11" s="27">
        <v>24</v>
      </c>
      <c r="E11" s="27">
        <v>27</v>
      </c>
      <c r="G11">
        <v>64</v>
      </c>
    </row>
    <row r="12" spans="1:7">
      <c r="A12" s="27" t="s">
        <v>28</v>
      </c>
      <c r="B12" s="27">
        <v>0</v>
      </c>
      <c r="C12" s="27">
        <v>0</v>
      </c>
      <c r="D12" s="27">
        <v>1</v>
      </c>
      <c r="E12" s="27">
        <v>3</v>
      </c>
      <c r="G12">
        <v>4</v>
      </c>
    </row>
    <row r="13" spans="1:7">
      <c r="A13" s="27" t="s">
        <v>29</v>
      </c>
      <c r="B13" s="27">
        <v>0</v>
      </c>
      <c r="C13" s="27">
        <v>4</v>
      </c>
      <c r="D13" s="27">
        <v>16</v>
      </c>
      <c r="E13" s="27">
        <v>3</v>
      </c>
      <c r="G13">
        <v>23</v>
      </c>
    </row>
    <row r="14" spans="1:7">
      <c r="A14" s="27" t="s">
        <v>30</v>
      </c>
      <c r="B14" s="27">
        <v>0</v>
      </c>
      <c r="C14" s="27">
        <v>3</v>
      </c>
      <c r="D14" s="27">
        <v>14</v>
      </c>
      <c r="E14" s="27">
        <v>9</v>
      </c>
      <c r="G14">
        <v>26</v>
      </c>
    </row>
    <row r="15" spans="1:7">
      <c r="A15" s="27" t="s">
        <v>31</v>
      </c>
      <c r="B15" s="27">
        <v>0</v>
      </c>
      <c r="C15" s="27">
        <v>0</v>
      </c>
      <c r="D15" s="27">
        <v>0</v>
      </c>
      <c r="E15" s="27">
        <v>1</v>
      </c>
      <c r="G15">
        <v>1</v>
      </c>
    </row>
    <row r="16" spans="1:7">
      <c r="A16" s="89" t="s">
        <v>81</v>
      </c>
      <c r="B16" s="89">
        <f>SUM(B6:B15)</f>
        <v>2</v>
      </c>
      <c r="C16" s="89">
        <f t="shared" ref="C16:E16" si="0">SUM(C6:C15)</f>
        <v>27</v>
      </c>
      <c r="D16" s="89">
        <f t="shared" si="0"/>
        <v>77</v>
      </c>
      <c r="E16" s="89">
        <f t="shared" si="0"/>
        <v>55</v>
      </c>
      <c r="F16" s="53"/>
      <c r="G16" s="53">
        <v>161</v>
      </c>
    </row>
    <row r="17" spans="1:7">
      <c r="A17" s="72" t="s">
        <v>168</v>
      </c>
      <c r="B17" s="199">
        <f>+B16/161*100</f>
        <v>1.2422360248447204</v>
      </c>
      <c r="C17" s="199">
        <f t="shared" ref="C17:E17" si="1">+C16/161*100</f>
        <v>16.770186335403729</v>
      </c>
      <c r="D17" s="199">
        <f t="shared" si="1"/>
        <v>47.826086956521742</v>
      </c>
      <c r="E17" s="199">
        <f t="shared" si="1"/>
        <v>34.161490683229815</v>
      </c>
      <c r="F17" s="200"/>
      <c r="G17" s="200">
        <v>100</v>
      </c>
    </row>
  </sheetData>
  <mergeCells count="1">
    <mergeCell ref="B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N15" sqref="N15"/>
    </sheetView>
  </sheetViews>
  <sheetFormatPr defaultRowHeight="15"/>
  <cols>
    <col min="1" max="1" width="27.5703125" customWidth="1"/>
    <col min="4" max="4" width="2" customWidth="1"/>
    <col min="7" max="7" width="3.5703125" customWidth="1"/>
    <col min="10" max="10" width="2.85546875" customWidth="1"/>
  </cols>
  <sheetData>
    <row r="1" spans="1:11">
      <c r="A1" s="124" t="s">
        <v>253</v>
      </c>
      <c r="B1" s="124"/>
      <c r="C1" s="124"/>
      <c r="D1" s="15"/>
    </row>
    <row r="2" spans="1:11">
      <c r="A2" s="124" t="s">
        <v>190</v>
      </c>
      <c r="B2" s="124"/>
      <c r="C2" s="124"/>
      <c r="D2" s="15"/>
    </row>
    <row r="3" spans="1:11">
      <c r="A3" s="124" t="s">
        <v>191</v>
      </c>
      <c r="B3" s="124"/>
      <c r="C3" s="124"/>
      <c r="D3" s="15"/>
    </row>
    <row r="4" spans="1:11">
      <c r="A4" s="124" t="s">
        <v>50</v>
      </c>
      <c r="B4" s="124"/>
      <c r="C4" s="124"/>
      <c r="D4" s="15"/>
    </row>
    <row r="6" spans="1:11">
      <c r="A6" s="30"/>
      <c r="B6" s="253" t="s">
        <v>57</v>
      </c>
      <c r="C6" s="253"/>
      <c r="D6" s="30"/>
      <c r="E6" s="253" t="s">
        <v>58</v>
      </c>
      <c r="F6" s="253"/>
      <c r="G6" s="30"/>
      <c r="H6" s="253" t="s">
        <v>61</v>
      </c>
      <c r="I6" s="253"/>
      <c r="J6" s="219"/>
      <c r="K6" s="275" t="s">
        <v>1</v>
      </c>
    </row>
    <row r="7" spans="1:11">
      <c r="A7" s="43" t="s">
        <v>23</v>
      </c>
      <c r="B7" s="39" t="s">
        <v>55</v>
      </c>
      <c r="C7" s="39" t="s">
        <v>56</v>
      </c>
      <c r="D7" s="38"/>
      <c r="E7" s="39" t="s">
        <v>55</v>
      </c>
      <c r="F7" s="39" t="s">
        <v>56</v>
      </c>
      <c r="G7" s="38"/>
      <c r="H7" s="39" t="s">
        <v>55</v>
      </c>
      <c r="I7" s="39" t="s">
        <v>56</v>
      </c>
      <c r="J7" s="38"/>
      <c r="K7" s="276"/>
    </row>
    <row r="8" spans="1:11">
      <c r="A8" s="28" t="s">
        <v>24</v>
      </c>
      <c r="B8" s="38">
        <v>0</v>
      </c>
      <c r="C8" s="38">
        <v>2</v>
      </c>
      <c r="D8" s="38"/>
      <c r="E8" s="38">
        <v>1</v>
      </c>
      <c r="F8" s="38">
        <v>0</v>
      </c>
      <c r="G8" s="38"/>
      <c r="H8" s="28">
        <f>SUM(B8,E8)</f>
        <v>1</v>
      </c>
      <c r="I8" s="28">
        <f>SUM(C8,F8)</f>
        <v>2</v>
      </c>
      <c r="J8" s="28"/>
      <c r="K8" s="27">
        <f>SUM(B8:F8)</f>
        <v>3</v>
      </c>
    </row>
    <row r="9" spans="1:11">
      <c r="A9" s="28" t="s">
        <v>25</v>
      </c>
      <c r="B9" s="38">
        <v>8</v>
      </c>
      <c r="C9" s="38">
        <v>5</v>
      </c>
      <c r="D9" s="38"/>
      <c r="E9" s="38">
        <v>0</v>
      </c>
      <c r="F9" s="38">
        <v>0</v>
      </c>
      <c r="G9" s="38"/>
      <c r="H9" s="28">
        <f t="shared" ref="H9:H17" si="0">SUM(B9,E9)</f>
        <v>8</v>
      </c>
      <c r="I9" s="28">
        <f t="shared" ref="I9:I17" si="1">SUM(C9,F9)</f>
        <v>5</v>
      </c>
      <c r="J9" s="28"/>
      <c r="K9" s="27">
        <f t="shared" ref="K9:K17" si="2">SUM(B9:F9)</f>
        <v>13</v>
      </c>
    </row>
    <row r="10" spans="1:11">
      <c r="A10" s="28" t="s">
        <v>26</v>
      </c>
      <c r="B10" s="38">
        <v>6</v>
      </c>
      <c r="C10" s="38">
        <v>0</v>
      </c>
      <c r="D10" s="38"/>
      <c r="E10" s="38">
        <v>0</v>
      </c>
      <c r="F10" s="38">
        <v>4</v>
      </c>
      <c r="G10" s="38"/>
      <c r="H10" s="28">
        <f t="shared" si="0"/>
        <v>6</v>
      </c>
      <c r="I10" s="28">
        <f t="shared" si="1"/>
        <v>4</v>
      </c>
      <c r="J10" s="28"/>
      <c r="K10" s="27">
        <f t="shared" si="2"/>
        <v>10</v>
      </c>
    </row>
    <row r="11" spans="1:11">
      <c r="A11" s="28" t="s">
        <v>79</v>
      </c>
      <c r="B11" s="38">
        <v>5</v>
      </c>
      <c r="C11" s="38">
        <v>4</v>
      </c>
      <c r="D11" s="38"/>
      <c r="E11" s="38">
        <v>1</v>
      </c>
      <c r="F11" s="38">
        <v>5</v>
      </c>
      <c r="G11" s="38"/>
      <c r="H11" s="28">
        <f t="shared" si="0"/>
        <v>6</v>
      </c>
      <c r="I11" s="28">
        <f t="shared" si="1"/>
        <v>9</v>
      </c>
      <c r="J11" s="28"/>
      <c r="K11" s="27">
        <f t="shared" si="2"/>
        <v>15</v>
      </c>
    </row>
    <row r="12" spans="1:11">
      <c r="A12" s="28" t="s">
        <v>27</v>
      </c>
      <c r="B12" s="38">
        <v>1</v>
      </c>
      <c r="C12" s="38">
        <v>0</v>
      </c>
      <c r="D12" s="38"/>
      <c r="E12" s="38">
        <v>0</v>
      </c>
      <c r="F12" s="38">
        <v>1</v>
      </c>
      <c r="G12" s="38"/>
      <c r="H12" s="28">
        <f t="shared" si="0"/>
        <v>1</v>
      </c>
      <c r="I12" s="28">
        <f t="shared" si="1"/>
        <v>1</v>
      </c>
      <c r="J12" s="28"/>
      <c r="K12" s="27">
        <f t="shared" si="2"/>
        <v>2</v>
      </c>
    </row>
    <row r="13" spans="1:11">
      <c r="A13" s="28" t="s">
        <v>3</v>
      </c>
      <c r="B13" s="38">
        <v>25</v>
      </c>
      <c r="C13" s="38">
        <v>11</v>
      </c>
      <c r="D13" s="38"/>
      <c r="E13" s="38">
        <v>14</v>
      </c>
      <c r="F13" s="38">
        <v>14</v>
      </c>
      <c r="G13" s="38"/>
      <c r="H13" s="28">
        <f t="shared" si="0"/>
        <v>39</v>
      </c>
      <c r="I13" s="28">
        <f t="shared" si="1"/>
        <v>25</v>
      </c>
      <c r="J13" s="28"/>
      <c r="K13" s="27">
        <f t="shared" si="2"/>
        <v>64</v>
      </c>
    </row>
    <row r="14" spans="1:11">
      <c r="A14" s="28" t="s">
        <v>28</v>
      </c>
      <c r="B14" s="38">
        <v>1</v>
      </c>
      <c r="C14" s="38">
        <v>1</v>
      </c>
      <c r="D14" s="38"/>
      <c r="E14" s="38">
        <v>0</v>
      </c>
      <c r="F14" s="38">
        <v>2</v>
      </c>
      <c r="G14" s="38"/>
      <c r="H14" s="28">
        <f t="shared" si="0"/>
        <v>1</v>
      </c>
      <c r="I14" s="28">
        <f t="shared" si="1"/>
        <v>3</v>
      </c>
      <c r="J14" s="28"/>
      <c r="K14" s="27">
        <f t="shared" si="2"/>
        <v>4</v>
      </c>
    </row>
    <row r="15" spans="1:11">
      <c r="A15" s="28" t="s">
        <v>29</v>
      </c>
      <c r="B15" s="38">
        <v>6</v>
      </c>
      <c r="C15" s="38">
        <v>4</v>
      </c>
      <c r="D15" s="38"/>
      <c r="E15" s="38">
        <v>6</v>
      </c>
      <c r="F15" s="38">
        <v>7</v>
      </c>
      <c r="G15" s="38"/>
      <c r="H15" s="28">
        <f t="shared" si="0"/>
        <v>12</v>
      </c>
      <c r="I15" s="28">
        <f t="shared" si="1"/>
        <v>11</v>
      </c>
      <c r="J15" s="28"/>
      <c r="K15" s="27">
        <f t="shared" si="2"/>
        <v>23</v>
      </c>
    </row>
    <row r="16" spans="1:11">
      <c r="A16" s="28" t="s">
        <v>30</v>
      </c>
      <c r="B16" s="38">
        <v>15</v>
      </c>
      <c r="C16" s="38">
        <v>3</v>
      </c>
      <c r="D16" s="38"/>
      <c r="E16" s="38">
        <v>6</v>
      </c>
      <c r="F16" s="38">
        <v>2</v>
      </c>
      <c r="G16" s="38"/>
      <c r="H16" s="28">
        <f t="shared" si="0"/>
        <v>21</v>
      </c>
      <c r="I16" s="28">
        <f t="shared" si="1"/>
        <v>5</v>
      </c>
      <c r="J16" s="28"/>
      <c r="K16" s="27">
        <f t="shared" si="2"/>
        <v>26</v>
      </c>
    </row>
    <row r="17" spans="1:11">
      <c r="A17" s="28" t="s">
        <v>31</v>
      </c>
      <c r="B17" s="38">
        <v>1</v>
      </c>
      <c r="C17" s="38">
        <v>0</v>
      </c>
      <c r="D17" s="38"/>
      <c r="E17" s="38">
        <v>0</v>
      </c>
      <c r="F17" s="38">
        <v>0</v>
      </c>
      <c r="G17" s="38"/>
      <c r="H17" s="28">
        <f t="shared" si="0"/>
        <v>1</v>
      </c>
      <c r="I17" s="28">
        <f t="shared" si="1"/>
        <v>0</v>
      </c>
      <c r="J17" s="28"/>
      <c r="K17" s="27">
        <f t="shared" si="2"/>
        <v>1</v>
      </c>
    </row>
    <row r="18" spans="1:11">
      <c r="A18" s="194" t="s">
        <v>61</v>
      </c>
      <c r="B18" s="194">
        <f>SUM(B8:B17)</f>
        <v>68</v>
      </c>
      <c r="C18" s="194">
        <f t="shared" ref="C18:K18" si="3">SUM(C8:C17)</f>
        <v>30</v>
      </c>
      <c r="D18" s="194"/>
      <c r="E18" s="194">
        <f t="shared" si="3"/>
        <v>28</v>
      </c>
      <c r="F18" s="194">
        <f t="shared" si="3"/>
        <v>35</v>
      </c>
      <c r="G18" s="194"/>
      <c r="H18" s="194">
        <f t="shared" si="3"/>
        <v>96</v>
      </c>
      <c r="I18" s="194">
        <f t="shared" si="3"/>
        <v>65</v>
      </c>
      <c r="J18" s="194"/>
      <c r="K18" s="194">
        <f t="shared" si="3"/>
        <v>161</v>
      </c>
    </row>
    <row r="19" spans="1:11">
      <c r="A19" s="194" t="s">
        <v>254</v>
      </c>
      <c r="B19" s="194"/>
      <c r="C19" s="194">
        <f>SUM(B18:C18)</f>
        <v>98</v>
      </c>
      <c r="D19" s="194"/>
      <c r="E19" s="194"/>
      <c r="F19" s="194">
        <f>SUM(E18:F18)</f>
        <v>63</v>
      </c>
      <c r="G19" s="194"/>
      <c r="H19" s="194"/>
      <c r="I19" s="194"/>
      <c r="J19" s="194"/>
      <c r="K19" s="194"/>
    </row>
    <row r="20" spans="1:11">
      <c r="A20" s="72" t="s">
        <v>232</v>
      </c>
      <c r="B20" s="199">
        <f>+B18/161*100</f>
        <v>42.236024844720497</v>
      </c>
      <c r="C20" s="199">
        <f t="shared" ref="C20:K20" si="4">+C18/161*100</f>
        <v>18.633540372670808</v>
      </c>
      <c r="D20" s="199"/>
      <c r="E20" s="199">
        <f t="shared" si="4"/>
        <v>17.391304347826086</v>
      </c>
      <c r="F20" s="199">
        <f t="shared" si="4"/>
        <v>21.739130434782609</v>
      </c>
      <c r="G20" s="199"/>
      <c r="H20" s="199">
        <f t="shared" si="4"/>
        <v>59.627329192546583</v>
      </c>
      <c r="I20" s="199">
        <f t="shared" si="4"/>
        <v>40.372670807453417</v>
      </c>
      <c r="J20" s="199"/>
      <c r="K20" s="199">
        <f t="shared" si="4"/>
        <v>100</v>
      </c>
    </row>
  </sheetData>
  <mergeCells count="4">
    <mergeCell ref="K6:K7"/>
    <mergeCell ref="B6:C6"/>
    <mergeCell ref="E6:F6"/>
    <mergeCell ref="H6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9" sqref="H9"/>
    </sheetView>
  </sheetViews>
  <sheetFormatPr defaultRowHeight="15"/>
  <cols>
    <col min="1" max="1" width="49" customWidth="1"/>
    <col min="2" max="2" width="15.85546875" customWidth="1"/>
    <col min="3" max="3" width="14.5703125" customWidth="1"/>
  </cols>
  <sheetData>
    <row r="1" spans="1:4">
      <c r="A1" s="201" t="s">
        <v>251</v>
      </c>
      <c r="B1" s="2"/>
    </row>
    <row r="2" spans="1:4">
      <c r="A2" s="201" t="s">
        <v>229</v>
      </c>
      <c r="B2" s="2"/>
    </row>
    <row r="3" spans="1:4">
      <c r="A3" s="201" t="s">
        <v>50</v>
      </c>
      <c r="B3" s="2"/>
    </row>
    <row r="4" spans="1:4">
      <c r="B4" s="202"/>
      <c r="C4" s="202"/>
    </row>
    <row r="5" spans="1:4" ht="24.75">
      <c r="A5" s="203" t="s">
        <v>230</v>
      </c>
      <c r="B5" s="183" t="s">
        <v>231</v>
      </c>
      <c r="C5" s="162" t="s">
        <v>232</v>
      </c>
    </row>
    <row r="6" spans="1:4">
      <c r="A6" s="204" t="s">
        <v>233</v>
      </c>
      <c r="B6" s="205">
        <v>10</v>
      </c>
      <c r="C6" s="165">
        <v>6.2111801242236027</v>
      </c>
    </row>
    <row r="7" spans="1:4">
      <c r="A7" s="204" t="s">
        <v>234</v>
      </c>
      <c r="B7" s="205">
        <v>24</v>
      </c>
      <c r="C7" s="165">
        <v>14.906832298136646</v>
      </c>
    </row>
    <row r="8" spans="1:4">
      <c r="A8" s="204" t="s">
        <v>235</v>
      </c>
      <c r="B8" s="205">
        <v>28</v>
      </c>
      <c r="C8" s="165">
        <v>17.391304347826086</v>
      </c>
    </row>
    <row r="9" spans="1:4">
      <c r="A9" s="204" t="s">
        <v>236</v>
      </c>
      <c r="B9" s="205">
        <v>26</v>
      </c>
      <c r="C9" s="165">
        <v>16.149068322981368</v>
      </c>
    </row>
    <row r="10" spans="1:4">
      <c r="A10" s="204" t="s">
        <v>237</v>
      </c>
      <c r="B10" s="205">
        <v>42</v>
      </c>
      <c r="C10" s="165">
        <v>26.086956521739129</v>
      </c>
    </row>
    <row r="11" spans="1:4">
      <c r="A11" s="204" t="s">
        <v>248</v>
      </c>
      <c r="B11" s="205">
        <v>31</v>
      </c>
      <c r="C11" s="128">
        <v>19.254658385093169</v>
      </c>
    </row>
    <row r="12" spans="1:4">
      <c r="A12" s="206" t="s">
        <v>1</v>
      </c>
      <c r="B12" s="207">
        <v>161</v>
      </c>
      <c r="C12" s="166">
        <v>100</v>
      </c>
    </row>
    <row r="13" spans="1:4">
      <c r="A13" s="208"/>
      <c r="B13" s="209"/>
    </row>
    <row r="14" spans="1:4">
      <c r="A14" s="210"/>
      <c r="B14" s="211"/>
      <c r="C14" s="212"/>
    </row>
    <row r="15" spans="1:4">
      <c r="A15" s="201"/>
      <c r="B15" s="15"/>
      <c r="C15" s="15"/>
      <c r="D15" s="15"/>
    </row>
    <row r="16" spans="1:4">
      <c r="A16" s="15"/>
      <c r="B16" s="15"/>
      <c r="C16" s="15"/>
      <c r="D16" s="15"/>
    </row>
    <row r="17" spans="1:4">
      <c r="A17" s="204"/>
      <c r="B17" s="6"/>
      <c r="C17" s="193"/>
      <c r="D17" s="15"/>
    </row>
    <row r="18" spans="1:4">
      <c r="A18" s="204"/>
      <c r="B18" s="198"/>
      <c r="C18" s="214"/>
      <c r="D18" s="15"/>
    </row>
    <row r="19" spans="1:4">
      <c r="A19" s="204"/>
      <c r="B19" s="198"/>
      <c r="C19" s="214"/>
      <c r="D19" s="15"/>
    </row>
    <row r="20" spans="1:4">
      <c r="A20" s="204"/>
      <c r="B20" s="198"/>
      <c r="C20" s="214"/>
      <c r="D20" s="15"/>
    </row>
    <row r="21" spans="1:4">
      <c r="A21" s="204"/>
      <c r="B21" s="198"/>
      <c r="C21" s="214"/>
      <c r="D21" s="15"/>
    </row>
    <row r="22" spans="1:4">
      <c r="A22" s="204"/>
      <c r="B22" s="198"/>
      <c r="C22" s="214"/>
      <c r="D22" s="15"/>
    </row>
    <row r="23" spans="1:4">
      <c r="A23" s="204"/>
      <c r="B23" s="198"/>
      <c r="C23" s="214"/>
      <c r="D23" s="15"/>
    </row>
    <row r="24" spans="1:4">
      <c r="A24" s="204"/>
      <c r="B24" s="198"/>
      <c r="C24" s="214"/>
      <c r="D24" s="15"/>
    </row>
    <row r="25" spans="1:4">
      <c r="A25" s="204"/>
      <c r="B25" s="198"/>
      <c r="C25" s="214"/>
      <c r="D25" s="15"/>
    </row>
    <row r="26" spans="1:4">
      <c r="A26" s="204"/>
      <c r="B26" s="198"/>
      <c r="C26" s="214"/>
      <c r="D26" s="15"/>
    </row>
    <row r="27" spans="1:4">
      <c r="A27" s="204"/>
      <c r="B27" s="198"/>
      <c r="C27" s="214"/>
      <c r="D27" s="15"/>
    </row>
    <row r="28" spans="1:4">
      <c r="A28" s="215"/>
      <c r="B28" s="215"/>
      <c r="C28" s="216"/>
      <c r="D28" s="15"/>
    </row>
    <row r="29" spans="1:4">
      <c r="A29" s="15"/>
      <c r="B29" s="15"/>
      <c r="C29" s="15"/>
      <c r="D29" s="15"/>
    </row>
    <row r="30" spans="1:4">
      <c r="A30" s="15"/>
      <c r="B30" s="15"/>
      <c r="C30" s="15"/>
      <c r="D30" s="15"/>
    </row>
    <row r="31" spans="1:4">
      <c r="A31" s="15"/>
      <c r="B31" s="15"/>
      <c r="C31" s="15"/>
      <c r="D31" s="1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topLeftCell="A4" workbookViewId="0">
      <selection activeCell="A15" sqref="A15"/>
    </sheetView>
  </sheetViews>
  <sheetFormatPr defaultRowHeight="15"/>
  <sheetData>
    <row r="15" spans="1:1" ht="18">
      <c r="A15" s="61" t="s">
        <v>97</v>
      </c>
    </row>
  </sheetData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E17" sqref="E17"/>
    </sheetView>
  </sheetViews>
  <sheetFormatPr defaultRowHeight="15"/>
  <cols>
    <col min="1" max="1" width="64.85546875" customWidth="1"/>
    <col min="2" max="2" width="15.85546875" customWidth="1"/>
    <col min="3" max="3" width="14.5703125" customWidth="1"/>
  </cols>
  <sheetData>
    <row r="1" spans="1:3">
      <c r="A1" s="201" t="s">
        <v>252</v>
      </c>
    </row>
    <row r="3" spans="1:3" ht="24.75">
      <c r="A3" s="182" t="s">
        <v>238</v>
      </c>
      <c r="B3" s="183" t="s">
        <v>231</v>
      </c>
      <c r="C3" s="162" t="s">
        <v>232</v>
      </c>
    </row>
    <row r="4" spans="1:3">
      <c r="A4" s="204" t="s">
        <v>239</v>
      </c>
      <c r="B4" s="37">
        <v>60</v>
      </c>
      <c r="C4" s="23">
        <f>+B4/161*100</f>
        <v>37.267080745341616</v>
      </c>
    </row>
    <row r="5" spans="1:3">
      <c r="A5" s="204" t="s">
        <v>240</v>
      </c>
      <c r="B5" s="37">
        <v>11</v>
      </c>
      <c r="C5" s="23">
        <f t="shared" ref="C5:C14" si="0">+B5/161*100</f>
        <v>6.8322981366459627</v>
      </c>
    </row>
    <row r="6" spans="1:3">
      <c r="A6" s="204" t="s">
        <v>241</v>
      </c>
      <c r="B6" s="37">
        <v>11</v>
      </c>
      <c r="C6" s="23">
        <f t="shared" si="0"/>
        <v>6.8322981366459627</v>
      </c>
    </row>
    <row r="7" spans="1:3">
      <c r="A7" s="204" t="s">
        <v>242</v>
      </c>
      <c r="B7" s="37">
        <v>33</v>
      </c>
      <c r="C7" s="23">
        <f t="shared" si="0"/>
        <v>20.496894409937887</v>
      </c>
    </row>
    <row r="8" spans="1:3">
      <c r="A8" s="204" t="s">
        <v>243</v>
      </c>
      <c r="B8" s="37">
        <v>12</v>
      </c>
      <c r="C8" s="23">
        <f t="shared" si="0"/>
        <v>7.4534161490683228</v>
      </c>
    </row>
    <row r="9" spans="1:3">
      <c r="A9" s="204" t="s">
        <v>244</v>
      </c>
      <c r="B9" s="37">
        <v>5</v>
      </c>
      <c r="C9" s="23">
        <f t="shared" si="0"/>
        <v>3.1055900621118013</v>
      </c>
    </row>
    <row r="10" spans="1:3">
      <c r="A10" s="204" t="s">
        <v>245</v>
      </c>
      <c r="B10" s="37">
        <v>11</v>
      </c>
      <c r="C10" s="23">
        <f t="shared" si="0"/>
        <v>6.8322981366459627</v>
      </c>
    </row>
    <row r="11" spans="1:3">
      <c r="A11" s="204" t="s">
        <v>246</v>
      </c>
      <c r="B11" s="37">
        <v>4</v>
      </c>
      <c r="C11" s="23">
        <f t="shared" si="0"/>
        <v>2.4844720496894408</v>
      </c>
    </row>
    <row r="12" spans="1:3">
      <c r="A12" s="204" t="s">
        <v>247</v>
      </c>
      <c r="B12" s="37">
        <v>1</v>
      </c>
      <c r="C12" s="23">
        <f t="shared" si="0"/>
        <v>0.6211180124223602</v>
      </c>
    </row>
    <row r="13" spans="1:3">
      <c r="A13" s="204" t="s">
        <v>164</v>
      </c>
      <c r="B13" s="37">
        <v>13</v>
      </c>
      <c r="C13" s="23">
        <f t="shared" si="0"/>
        <v>8.0745341614906838</v>
      </c>
    </row>
    <row r="14" spans="1:3">
      <c r="A14" s="213" t="s">
        <v>1</v>
      </c>
      <c r="B14" s="213">
        <f>SUM(B4:B13)</f>
        <v>161</v>
      </c>
      <c r="C14" s="25">
        <f t="shared" si="0"/>
        <v>100</v>
      </c>
    </row>
  </sheetData>
  <sortState ref="A32:B41">
    <sortCondition descending="1" ref="B17:B26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16"/>
  <sheetViews>
    <sheetView workbookViewId="0">
      <selection activeCell="Q15" sqref="Q15"/>
    </sheetView>
  </sheetViews>
  <sheetFormatPr defaultRowHeight="15"/>
  <sheetData>
    <row r="15" spans="1:1" ht="18">
      <c r="A15" s="61" t="s">
        <v>255</v>
      </c>
    </row>
    <row r="16" spans="1:1" ht="18">
      <c r="A16" s="61" t="s">
        <v>256</v>
      </c>
    </row>
  </sheetData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I6" sqref="I6"/>
    </sheetView>
  </sheetViews>
  <sheetFormatPr defaultRowHeight="15"/>
  <cols>
    <col min="1" max="1" width="27" customWidth="1"/>
    <col min="2" max="2" width="16.7109375" customWidth="1"/>
    <col min="3" max="3" width="5.85546875" style="15" customWidth="1"/>
    <col min="4" max="4" width="16.85546875" customWidth="1"/>
    <col min="5" max="5" width="7.85546875" customWidth="1"/>
    <col min="6" max="6" width="7.7109375" customWidth="1"/>
    <col min="7" max="7" width="5.28515625" customWidth="1"/>
    <col min="8" max="8" width="5.5703125" customWidth="1"/>
    <col min="9" max="9" width="9.42578125" bestFit="1" customWidth="1"/>
    <col min="10" max="10" width="6.5703125" customWidth="1"/>
    <col min="11" max="11" width="5.28515625" customWidth="1"/>
    <col min="12" max="12" width="4.85546875" customWidth="1"/>
    <col min="13" max="14" width="5.28515625" customWidth="1"/>
  </cols>
  <sheetData>
    <row r="1" spans="1:4">
      <c r="A1" s="73" t="s">
        <v>266</v>
      </c>
    </row>
    <row r="2" spans="1:4">
      <c r="A2" s="73" t="s">
        <v>267</v>
      </c>
    </row>
    <row r="3" spans="1:4">
      <c r="A3" s="73" t="s">
        <v>273</v>
      </c>
    </row>
    <row r="5" spans="1:4">
      <c r="A5" s="106"/>
      <c r="B5" s="253" t="s">
        <v>66</v>
      </c>
      <c r="C5" s="253"/>
      <c r="D5" s="253"/>
    </row>
    <row r="6" spans="1:4">
      <c r="A6" s="172" t="s">
        <v>192</v>
      </c>
      <c r="B6" s="227" t="s">
        <v>271</v>
      </c>
      <c r="C6" s="38"/>
      <c r="D6" s="227" t="s">
        <v>272</v>
      </c>
    </row>
    <row r="7" spans="1:4">
      <c r="A7" s="230" t="s">
        <v>270</v>
      </c>
      <c r="B7">
        <v>572</v>
      </c>
      <c r="D7" s="37">
        <v>534</v>
      </c>
    </row>
    <row r="8" spans="1:4">
      <c r="A8" s="231" t="s">
        <v>268</v>
      </c>
      <c r="B8">
        <v>208</v>
      </c>
      <c r="D8" s="37">
        <v>231</v>
      </c>
    </row>
    <row r="9" spans="1:4">
      <c r="A9" s="232" t="s">
        <v>269</v>
      </c>
      <c r="B9">
        <v>161</v>
      </c>
      <c r="D9" s="198">
        <v>205</v>
      </c>
    </row>
    <row r="10" spans="1:4">
      <c r="A10" s="235" t="s">
        <v>274</v>
      </c>
      <c r="B10" s="150">
        <f>SUM(B7,B9)</f>
        <v>733</v>
      </c>
      <c r="C10" s="150"/>
      <c r="D10" s="234">
        <v>739</v>
      </c>
    </row>
    <row r="11" spans="1:4">
      <c r="A11" s="27" t="s">
        <v>275</v>
      </c>
    </row>
  </sheetData>
  <mergeCells count="1">
    <mergeCell ref="B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P6" sqref="P6"/>
    </sheetView>
  </sheetViews>
  <sheetFormatPr defaultRowHeight="15"/>
  <cols>
    <col min="1" max="1" width="9.140625" customWidth="1"/>
    <col min="2" max="2" width="7.7109375" customWidth="1"/>
    <col min="3" max="3" width="7.7109375" style="15" customWidth="1"/>
    <col min="4" max="4" width="5.7109375" customWidth="1"/>
    <col min="5" max="5" width="7.7109375" customWidth="1"/>
    <col min="6" max="6" width="5.28515625" customWidth="1"/>
    <col min="7" max="7" width="5.5703125" customWidth="1"/>
    <col min="8" max="8" width="5.7109375" customWidth="1"/>
    <col min="9" max="9" width="5.28515625" customWidth="1"/>
    <col min="10" max="10" width="4.85546875" customWidth="1"/>
    <col min="11" max="11" width="6.5703125" customWidth="1"/>
    <col min="12" max="12" width="5.85546875" customWidth="1"/>
  </cols>
  <sheetData>
    <row r="1" spans="1:12">
      <c r="A1" s="53" t="s">
        <v>276</v>
      </c>
    </row>
    <row r="2" spans="1:12">
      <c r="A2" s="53" t="s">
        <v>263</v>
      </c>
    </row>
    <row r="4" spans="1:12">
      <c r="A4" s="106"/>
      <c r="B4" s="253" t="s">
        <v>66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>
      <c r="B5" s="272" t="s">
        <v>250</v>
      </c>
      <c r="C5" s="272"/>
      <c r="D5" s="272"/>
      <c r="E5" s="29"/>
      <c r="F5" s="272" t="s">
        <v>258</v>
      </c>
      <c r="G5" s="272"/>
      <c r="H5" s="272"/>
      <c r="I5" s="29"/>
      <c r="J5" s="272" t="s">
        <v>259</v>
      </c>
      <c r="K5" s="272"/>
      <c r="L5" s="272"/>
    </row>
    <row r="6" spans="1:12">
      <c r="B6" s="220" t="s">
        <v>55</v>
      </c>
      <c r="C6" s="220" t="s">
        <v>56</v>
      </c>
      <c r="D6" s="220" t="s">
        <v>264</v>
      </c>
      <c r="E6" s="29"/>
      <c r="F6" s="29" t="s">
        <v>55</v>
      </c>
      <c r="G6" s="29" t="s">
        <v>56</v>
      </c>
      <c r="H6" s="29" t="s">
        <v>264</v>
      </c>
      <c r="I6" s="29"/>
      <c r="J6" s="29" t="s">
        <v>55</v>
      </c>
      <c r="K6" s="29" t="s">
        <v>56</v>
      </c>
      <c r="L6" s="29" t="s">
        <v>264</v>
      </c>
    </row>
    <row r="7" spans="1:12">
      <c r="A7" s="7" t="s">
        <v>57</v>
      </c>
      <c r="B7" s="220">
        <v>261</v>
      </c>
      <c r="C7" s="220">
        <v>171</v>
      </c>
      <c r="D7" s="220">
        <v>432</v>
      </c>
      <c r="E7" s="29"/>
      <c r="F7" s="29">
        <v>94</v>
      </c>
      <c r="G7" s="29">
        <v>64</v>
      </c>
      <c r="H7" s="29">
        <v>158</v>
      </c>
      <c r="I7" s="29"/>
      <c r="J7" s="29">
        <v>68</v>
      </c>
      <c r="K7" s="29">
        <v>30</v>
      </c>
      <c r="L7" s="29">
        <v>98</v>
      </c>
    </row>
    <row r="8" spans="1:12">
      <c r="A8" s="7" t="s">
        <v>58</v>
      </c>
      <c r="B8" s="220">
        <v>78</v>
      </c>
      <c r="C8" s="220">
        <v>62</v>
      </c>
      <c r="D8" s="220">
        <v>140</v>
      </c>
      <c r="E8" s="29"/>
      <c r="F8" s="29">
        <v>30</v>
      </c>
      <c r="G8" s="29">
        <v>20</v>
      </c>
      <c r="H8" s="29">
        <v>50</v>
      </c>
      <c r="I8" s="29"/>
      <c r="J8" s="29">
        <v>28</v>
      </c>
      <c r="K8" s="29">
        <v>35</v>
      </c>
      <c r="L8" s="29">
        <v>63</v>
      </c>
    </row>
    <row r="9" spans="1:12">
      <c r="A9" s="152" t="s">
        <v>61</v>
      </c>
      <c r="B9" s="220">
        <v>339</v>
      </c>
      <c r="C9" s="220">
        <v>233</v>
      </c>
      <c r="D9" s="220">
        <v>572</v>
      </c>
      <c r="E9" s="29"/>
      <c r="F9" s="29">
        <v>124</v>
      </c>
      <c r="G9" s="29">
        <v>84</v>
      </c>
      <c r="H9" s="29">
        <v>208</v>
      </c>
      <c r="I9" s="29"/>
      <c r="J9" s="29">
        <v>96</v>
      </c>
      <c r="K9" s="29">
        <v>65</v>
      </c>
      <c r="L9" s="29">
        <v>161</v>
      </c>
    </row>
    <row r="10" spans="1:12">
      <c r="A10" s="152"/>
      <c r="B10" s="220"/>
      <c r="C10" s="220"/>
      <c r="D10" s="220"/>
      <c r="E10" s="29"/>
      <c r="F10" s="29"/>
      <c r="G10" s="29"/>
      <c r="H10" s="29"/>
      <c r="I10" s="29"/>
      <c r="J10" s="29"/>
      <c r="K10" s="29"/>
      <c r="L10" s="29"/>
    </row>
    <row r="11" spans="1:12">
      <c r="B11" s="278" t="s">
        <v>257</v>
      </c>
      <c r="C11" s="278"/>
      <c r="D11" s="278"/>
      <c r="E11" s="278"/>
      <c r="F11" s="278"/>
      <c r="G11" s="278"/>
      <c r="H11" s="278"/>
      <c r="I11" s="278"/>
      <c r="J11" s="278"/>
      <c r="K11" s="278"/>
      <c r="L11" s="278"/>
    </row>
    <row r="12" spans="1:12">
      <c r="B12" s="277" t="s">
        <v>250</v>
      </c>
      <c r="C12" s="277"/>
      <c r="D12" s="277"/>
      <c r="E12" s="223"/>
      <c r="F12" s="277" t="s">
        <v>258</v>
      </c>
      <c r="G12" s="277"/>
      <c r="H12" s="277"/>
      <c r="I12" s="223"/>
      <c r="J12" s="277" t="s">
        <v>259</v>
      </c>
      <c r="K12" s="277"/>
      <c r="L12" s="277"/>
    </row>
    <row r="13" spans="1:12">
      <c r="B13" s="221" t="s">
        <v>55</v>
      </c>
      <c r="C13" s="221" t="s">
        <v>56</v>
      </c>
      <c r="D13" s="221" t="s">
        <v>264</v>
      </c>
      <c r="E13" s="223"/>
      <c r="F13" s="223" t="s">
        <v>55</v>
      </c>
      <c r="G13" s="223" t="s">
        <v>56</v>
      </c>
      <c r="H13" s="223" t="s">
        <v>264</v>
      </c>
      <c r="I13" s="223"/>
      <c r="J13" s="223" t="s">
        <v>55</v>
      </c>
      <c r="K13" s="223" t="s">
        <v>56</v>
      </c>
      <c r="L13" s="223" t="s">
        <v>264</v>
      </c>
    </row>
    <row r="14" spans="1:12">
      <c r="A14" s="7" t="s">
        <v>57</v>
      </c>
      <c r="B14" s="222">
        <f>B7/339*100</f>
        <v>76.991150442477874</v>
      </c>
      <c r="C14" s="222">
        <f>C7/233*100</f>
        <v>73.39055793991416</v>
      </c>
      <c r="D14" s="222">
        <f>+D7/572*100</f>
        <v>75.52447552447552</v>
      </c>
      <c r="E14" s="165"/>
      <c r="F14" s="165">
        <f>F7/124*100</f>
        <v>75.806451612903231</v>
      </c>
      <c r="G14" s="165">
        <f>G7/84*100</f>
        <v>76.19047619047619</v>
      </c>
      <c r="H14" s="165">
        <f>+H7/208*100</f>
        <v>75.961538461538453</v>
      </c>
      <c r="I14" s="165"/>
      <c r="J14" s="165">
        <f>J7/96*100</f>
        <v>70.833333333333343</v>
      </c>
      <c r="K14" s="229">
        <f>K7/65*100</f>
        <v>46.153846153846153</v>
      </c>
      <c r="L14" s="229">
        <f>+L7/161*100</f>
        <v>60.869565217391312</v>
      </c>
    </row>
    <row r="15" spans="1:12">
      <c r="A15" s="7" t="s">
        <v>58</v>
      </c>
      <c r="B15" s="222">
        <f t="shared" ref="B15:B16" si="0">B8/339*100</f>
        <v>23.008849557522122</v>
      </c>
      <c r="C15" s="222">
        <f t="shared" ref="C15:C16" si="1">C8/233*100</f>
        <v>26.609442060085836</v>
      </c>
      <c r="D15" s="222">
        <f>+D8/572*100</f>
        <v>24.475524475524477</v>
      </c>
      <c r="E15" s="128"/>
      <c r="F15" s="128">
        <f t="shared" ref="F15:F16" si="2">F8/124*100</f>
        <v>24.193548387096776</v>
      </c>
      <c r="G15" s="128">
        <f t="shared" ref="G15:G16" si="3">G8/84*100</f>
        <v>23.809523809523807</v>
      </c>
      <c r="H15" s="128">
        <f t="shared" ref="H15:H16" si="4">+H8/208*100</f>
        <v>24.03846153846154</v>
      </c>
      <c r="I15" s="128"/>
      <c r="J15" s="128">
        <f t="shared" ref="J15:J16" si="5">J8/96*100</f>
        <v>29.166666666666668</v>
      </c>
      <c r="K15" s="247">
        <f t="shared" ref="K15:K16" si="6">K8/65*100</f>
        <v>53.846153846153847</v>
      </c>
      <c r="L15" s="247">
        <f t="shared" ref="L15:L16" si="7">+L8/161*100</f>
        <v>39.130434782608695</v>
      </c>
    </row>
    <row r="16" spans="1:12">
      <c r="A16" s="233" t="s">
        <v>61</v>
      </c>
      <c r="B16" s="248">
        <f t="shared" si="0"/>
        <v>100</v>
      </c>
      <c r="C16" s="248">
        <f t="shared" si="1"/>
        <v>100</v>
      </c>
      <c r="D16" s="249">
        <f>+D9/572*100</f>
        <v>100</v>
      </c>
      <c r="E16" s="224"/>
      <c r="F16" s="224">
        <f t="shared" si="2"/>
        <v>100</v>
      </c>
      <c r="G16" s="224">
        <f t="shared" si="3"/>
        <v>100</v>
      </c>
      <c r="H16" s="224">
        <f t="shared" si="4"/>
        <v>100</v>
      </c>
      <c r="I16" s="224"/>
      <c r="J16" s="224">
        <f t="shared" si="5"/>
        <v>100</v>
      </c>
      <c r="K16" s="224">
        <f t="shared" si="6"/>
        <v>100</v>
      </c>
      <c r="L16" s="224">
        <f t="shared" si="7"/>
        <v>100</v>
      </c>
    </row>
  </sheetData>
  <mergeCells count="8">
    <mergeCell ref="B12:D12"/>
    <mergeCell ref="F12:H12"/>
    <mergeCell ref="J12:L12"/>
    <mergeCell ref="B4:L4"/>
    <mergeCell ref="B5:D5"/>
    <mergeCell ref="F5:H5"/>
    <mergeCell ref="J5:L5"/>
    <mergeCell ref="B11:L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M17" sqref="M17"/>
    </sheetView>
  </sheetViews>
  <sheetFormatPr defaultRowHeight="15"/>
  <cols>
    <col min="1" max="1" width="18" customWidth="1"/>
    <col min="2" max="2" width="7.7109375" customWidth="1"/>
    <col min="3" max="3" width="7.7109375" style="15" customWidth="1"/>
    <col min="4" max="4" width="5.7109375" customWidth="1"/>
    <col min="5" max="5" width="7.7109375" customWidth="1"/>
    <col min="6" max="6" width="7.5703125" customWidth="1"/>
    <col min="7" max="7" width="5.5703125" customWidth="1"/>
    <col min="8" max="8" width="5.7109375" customWidth="1"/>
    <col min="9" max="9" width="9.140625" customWidth="1"/>
    <col min="10" max="10" width="4.85546875" customWidth="1"/>
    <col min="11" max="11" width="6.5703125" customWidth="1"/>
    <col min="12" max="12" width="5.85546875" customWidth="1"/>
  </cols>
  <sheetData>
    <row r="1" spans="1:9">
      <c r="A1" s="5" t="s">
        <v>277</v>
      </c>
      <c r="C1"/>
    </row>
    <row r="2" spans="1:9">
      <c r="A2" s="5" t="s">
        <v>278</v>
      </c>
      <c r="C2"/>
    </row>
    <row r="3" spans="1:9">
      <c r="A3" s="5"/>
      <c r="C3"/>
    </row>
    <row r="4" spans="1:9">
      <c r="A4" s="236"/>
      <c r="B4" s="253" t="s">
        <v>66</v>
      </c>
      <c r="C4" s="253"/>
      <c r="D4" s="266"/>
      <c r="E4" s="253"/>
      <c r="F4" s="253"/>
      <c r="G4" s="266"/>
      <c r="H4" s="253"/>
      <c r="I4" s="253"/>
    </row>
    <row r="5" spans="1:9">
      <c r="A5" s="27"/>
      <c r="B5" s="279" t="s">
        <v>224</v>
      </c>
      <c r="C5" s="279"/>
      <c r="D5" s="226"/>
      <c r="E5" s="279" t="s">
        <v>223</v>
      </c>
      <c r="F5" s="279"/>
      <c r="G5" s="28"/>
      <c r="H5" s="279" t="s">
        <v>225</v>
      </c>
      <c r="I5" s="279"/>
    </row>
    <row r="6" spans="1:9">
      <c r="A6" s="28"/>
      <c r="B6" s="273"/>
      <c r="C6" s="273"/>
      <c r="D6" s="226"/>
      <c r="E6" s="273"/>
      <c r="F6" s="273"/>
      <c r="G6" s="28"/>
      <c r="H6" s="273"/>
      <c r="I6" s="273"/>
    </row>
    <row r="7" spans="1:9">
      <c r="A7" s="43" t="s">
        <v>194</v>
      </c>
      <c r="B7" s="227" t="s">
        <v>32</v>
      </c>
      <c r="C7" s="224" t="s">
        <v>43</v>
      </c>
      <c r="D7" s="147"/>
      <c r="E7" s="227" t="s">
        <v>32</v>
      </c>
      <c r="F7" s="224" t="s">
        <v>43</v>
      </c>
      <c r="G7" s="28"/>
      <c r="H7" s="227" t="s">
        <v>32</v>
      </c>
      <c r="I7" s="224" t="s">
        <v>43</v>
      </c>
    </row>
    <row r="8" spans="1:9">
      <c r="A8" s="27" t="s">
        <v>60</v>
      </c>
      <c r="B8" s="29">
        <v>3</v>
      </c>
      <c r="C8" s="165">
        <v>0.52447552447552448</v>
      </c>
      <c r="D8" s="143"/>
      <c r="E8" s="27">
        <v>2</v>
      </c>
      <c r="F8" s="32">
        <v>0.96153846153846156</v>
      </c>
      <c r="G8" s="27"/>
      <c r="H8" s="27">
        <v>2</v>
      </c>
      <c r="I8" s="32">
        <v>1.2422360248447204</v>
      </c>
    </row>
    <row r="9" spans="1:9">
      <c r="A9" s="27" t="s">
        <v>51</v>
      </c>
      <c r="B9" s="29">
        <v>166</v>
      </c>
      <c r="C9" s="165">
        <v>29.02097902097902</v>
      </c>
      <c r="D9" s="143"/>
      <c r="E9" s="27">
        <v>62</v>
      </c>
      <c r="F9" s="32">
        <v>29.807692307692307</v>
      </c>
      <c r="G9" s="27"/>
      <c r="H9" s="27">
        <v>27</v>
      </c>
      <c r="I9" s="32">
        <v>16.770186335403729</v>
      </c>
    </row>
    <row r="10" spans="1:9">
      <c r="A10" s="27" t="s">
        <v>52</v>
      </c>
      <c r="B10" s="29">
        <v>261</v>
      </c>
      <c r="C10" s="165">
        <v>45.629370629370634</v>
      </c>
      <c r="D10" s="143"/>
      <c r="E10" s="27">
        <v>94</v>
      </c>
      <c r="F10" s="32">
        <v>45.192307692307693</v>
      </c>
      <c r="G10" s="27"/>
      <c r="H10" s="27">
        <v>77</v>
      </c>
      <c r="I10" s="32">
        <v>47.826086956521742</v>
      </c>
    </row>
    <row r="11" spans="1:9">
      <c r="A11" s="27" t="s">
        <v>53</v>
      </c>
      <c r="B11" s="29">
        <v>142</v>
      </c>
      <c r="C11" s="165">
        <v>24.825174825174827</v>
      </c>
      <c r="D11" s="143"/>
      <c r="E11" s="27">
        <v>50</v>
      </c>
      <c r="F11" s="32">
        <v>24.03846153846154</v>
      </c>
      <c r="G11" s="27"/>
      <c r="H11" s="27">
        <v>55</v>
      </c>
      <c r="I11" s="174">
        <v>34.161490683229815</v>
      </c>
    </row>
    <row r="12" spans="1:9">
      <c r="A12" s="33" t="s">
        <v>1</v>
      </c>
      <c r="B12" s="127">
        <v>572</v>
      </c>
      <c r="C12" s="180">
        <v>100</v>
      </c>
      <c r="D12" s="180"/>
      <c r="E12" s="33">
        <v>208</v>
      </c>
      <c r="F12" s="82">
        <v>100</v>
      </c>
      <c r="G12" s="43"/>
      <c r="H12" s="43">
        <v>161</v>
      </c>
      <c r="I12" s="72">
        <v>100</v>
      </c>
    </row>
  </sheetData>
  <mergeCells count="4">
    <mergeCell ref="B4:I4"/>
    <mergeCell ref="B5:C6"/>
    <mergeCell ref="E5:F6"/>
    <mergeCell ref="H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H10" sqref="H10"/>
    </sheetView>
  </sheetViews>
  <sheetFormatPr defaultRowHeight="15"/>
  <cols>
    <col min="1" max="1" width="25.28515625" customWidth="1"/>
    <col min="2" max="2" width="15.28515625" customWidth="1"/>
    <col min="3" max="3" width="13.140625" customWidth="1"/>
    <col min="4" max="4" width="12" customWidth="1"/>
    <col min="5" max="5" width="14.7109375" customWidth="1"/>
    <col min="6" max="6" width="5.28515625" customWidth="1"/>
    <col min="7" max="7" width="5.5703125" customWidth="1"/>
    <col min="8" max="8" width="9.42578125" bestFit="1" customWidth="1"/>
    <col min="9" max="9" width="6.5703125" customWidth="1"/>
    <col min="10" max="10" width="5.28515625" customWidth="1"/>
    <col min="11" max="11" width="4.85546875" customWidth="1"/>
    <col min="12" max="13" width="5.28515625" customWidth="1"/>
    <col min="14" max="14" width="5.42578125" customWidth="1"/>
    <col min="15" max="15" width="6.7109375" customWidth="1"/>
  </cols>
  <sheetData>
    <row r="1" spans="1:5">
      <c r="A1" s="73" t="s">
        <v>265</v>
      </c>
      <c r="B1" s="73"/>
      <c r="C1" s="73"/>
      <c r="D1" s="73"/>
      <c r="E1" s="73"/>
    </row>
    <row r="2" spans="1:5">
      <c r="A2" s="5" t="s">
        <v>260</v>
      </c>
      <c r="B2" s="130"/>
      <c r="C2" s="130"/>
      <c r="D2" s="130"/>
      <c r="E2" s="130"/>
    </row>
    <row r="3" spans="1:5">
      <c r="A3" s="130"/>
      <c r="B3" s="130"/>
      <c r="C3" s="130"/>
      <c r="D3" s="130"/>
      <c r="E3" s="130"/>
    </row>
    <row r="4" spans="1:5">
      <c r="A4" s="280" t="s">
        <v>261</v>
      </c>
      <c r="B4" s="253" t="s">
        <v>231</v>
      </c>
      <c r="C4" s="253"/>
      <c r="D4" s="253"/>
      <c r="E4" s="253"/>
    </row>
    <row r="5" spans="1:5" ht="24.75">
      <c r="A5" s="281"/>
      <c r="B5" s="179" t="s">
        <v>279</v>
      </c>
      <c r="C5" s="179" t="s">
        <v>89</v>
      </c>
      <c r="D5" s="179" t="s">
        <v>90</v>
      </c>
      <c r="E5" s="179" t="s">
        <v>262</v>
      </c>
    </row>
    <row r="6" spans="1:5">
      <c r="A6" s="102" t="s">
        <v>24</v>
      </c>
      <c r="B6" s="27">
        <v>12</v>
      </c>
      <c r="C6" s="27">
        <v>3</v>
      </c>
      <c r="D6" s="27">
        <v>3</v>
      </c>
      <c r="E6" s="27">
        <f>SUM(B6,D6)</f>
        <v>15</v>
      </c>
    </row>
    <row r="7" spans="1:5">
      <c r="A7" s="102" t="s">
        <v>25</v>
      </c>
      <c r="B7" s="27">
        <v>103</v>
      </c>
      <c r="C7" s="27">
        <v>31</v>
      </c>
      <c r="D7" s="27">
        <v>13</v>
      </c>
      <c r="E7" s="27">
        <f t="shared" ref="E7:E16" si="0">SUM(B7,D7)</f>
        <v>116</v>
      </c>
    </row>
    <row r="8" spans="1:5">
      <c r="A8" s="102" t="s">
        <v>26</v>
      </c>
      <c r="B8" s="27">
        <v>43</v>
      </c>
      <c r="C8" s="27">
        <v>10</v>
      </c>
      <c r="D8" s="27">
        <v>10</v>
      </c>
      <c r="E8" s="27">
        <f t="shared" si="0"/>
        <v>53</v>
      </c>
    </row>
    <row r="9" spans="1:5">
      <c r="A9" s="102" t="s">
        <v>79</v>
      </c>
      <c r="B9" s="27">
        <v>28</v>
      </c>
      <c r="C9" s="27">
        <v>18</v>
      </c>
      <c r="D9" s="27">
        <v>15</v>
      </c>
      <c r="E9" s="27">
        <f t="shared" si="0"/>
        <v>43</v>
      </c>
    </row>
    <row r="10" spans="1:5">
      <c r="A10" s="102" t="s">
        <v>27</v>
      </c>
      <c r="B10" s="27">
        <v>22</v>
      </c>
      <c r="C10" s="27">
        <v>4</v>
      </c>
      <c r="D10" s="27">
        <v>2</v>
      </c>
      <c r="E10" s="27">
        <f t="shared" si="0"/>
        <v>24</v>
      </c>
    </row>
    <row r="11" spans="1:5">
      <c r="A11" s="102" t="s">
        <v>3</v>
      </c>
      <c r="B11" s="27">
        <v>192</v>
      </c>
      <c r="C11" s="27">
        <v>89</v>
      </c>
      <c r="D11" s="27">
        <v>64</v>
      </c>
      <c r="E11" s="27">
        <f t="shared" si="0"/>
        <v>256</v>
      </c>
    </row>
    <row r="12" spans="1:5">
      <c r="A12" s="102" t="s">
        <v>28</v>
      </c>
      <c r="B12" s="27">
        <v>4</v>
      </c>
      <c r="C12" s="27">
        <v>1</v>
      </c>
      <c r="D12" s="27">
        <v>4</v>
      </c>
      <c r="E12" s="27">
        <f t="shared" si="0"/>
        <v>8</v>
      </c>
    </row>
    <row r="13" spans="1:5">
      <c r="A13" s="102" t="s">
        <v>29</v>
      </c>
      <c r="B13" s="27">
        <v>82</v>
      </c>
      <c r="C13" s="27">
        <v>23</v>
      </c>
      <c r="D13" s="27">
        <v>23</v>
      </c>
      <c r="E13" s="27">
        <f t="shared" si="0"/>
        <v>105</v>
      </c>
    </row>
    <row r="14" spans="1:5">
      <c r="A14" s="102" t="s">
        <v>30</v>
      </c>
      <c r="B14" s="27">
        <v>83</v>
      </c>
      <c r="C14" s="27">
        <v>28</v>
      </c>
      <c r="D14" s="27">
        <v>26</v>
      </c>
      <c r="E14" s="27">
        <f t="shared" si="0"/>
        <v>109</v>
      </c>
    </row>
    <row r="15" spans="1:5">
      <c r="A15" s="102" t="s">
        <v>31</v>
      </c>
      <c r="B15" s="27">
        <v>3</v>
      </c>
      <c r="C15" s="27">
        <v>1</v>
      </c>
      <c r="D15" s="27">
        <v>1</v>
      </c>
      <c r="E15" s="27">
        <f t="shared" si="0"/>
        <v>4</v>
      </c>
    </row>
    <row r="16" spans="1:5">
      <c r="A16" s="175" t="s">
        <v>280</v>
      </c>
      <c r="B16" s="33">
        <v>572</v>
      </c>
      <c r="C16" s="33">
        <v>208</v>
      </c>
      <c r="D16" s="33">
        <v>161</v>
      </c>
      <c r="E16" s="33">
        <f t="shared" si="0"/>
        <v>733</v>
      </c>
    </row>
  </sheetData>
  <mergeCells count="2">
    <mergeCell ref="A4:A5"/>
    <mergeCell ref="B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18" sqref="I18"/>
    </sheetView>
  </sheetViews>
  <sheetFormatPr defaultRowHeight="15"/>
  <cols>
    <col min="1" max="1" width="36" customWidth="1"/>
  </cols>
  <sheetData>
    <row r="1" spans="1:3">
      <c r="A1" s="67" t="s">
        <v>109</v>
      </c>
      <c r="B1" s="68"/>
    </row>
    <row r="2" spans="1:3">
      <c r="A2" s="67" t="s">
        <v>107</v>
      </c>
      <c r="B2" s="68"/>
    </row>
    <row r="5" spans="1:3">
      <c r="A5" s="69" t="s">
        <v>106</v>
      </c>
      <c r="B5" s="70" t="s">
        <v>32</v>
      </c>
      <c r="C5" s="71" t="s">
        <v>43</v>
      </c>
    </row>
    <row r="6" spans="1:3">
      <c r="A6" s="27" t="s">
        <v>3</v>
      </c>
      <c r="B6" s="27">
        <v>11</v>
      </c>
      <c r="C6" s="32">
        <v>28.9</v>
      </c>
    </row>
    <row r="7" spans="1:3">
      <c r="A7" s="27" t="s">
        <v>25</v>
      </c>
      <c r="B7" s="27">
        <v>6</v>
      </c>
      <c r="C7" s="32">
        <v>15.8</v>
      </c>
    </row>
    <row r="8" spans="1:3">
      <c r="A8" s="27" t="s">
        <v>30</v>
      </c>
      <c r="B8" s="27">
        <v>5</v>
      </c>
      <c r="C8" s="32">
        <v>13.2</v>
      </c>
    </row>
    <row r="9" spans="1:3">
      <c r="A9" s="27" t="s">
        <v>24</v>
      </c>
      <c r="B9" s="27">
        <v>3</v>
      </c>
      <c r="C9" s="32">
        <v>7.9</v>
      </c>
    </row>
    <row r="10" spans="1:3">
      <c r="A10" s="27" t="s">
        <v>79</v>
      </c>
      <c r="B10" s="27">
        <v>3</v>
      </c>
      <c r="C10" s="32">
        <v>7.9</v>
      </c>
    </row>
    <row r="11" spans="1:3">
      <c r="A11" s="27" t="s">
        <v>29</v>
      </c>
      <c r="B11" s="27">
        <v>3</v>
      </c>
      <c r="C11" s="32">
        <v>7.9</v>
      </c>
    </row>
    <row r="12" spans="1:3">
      <c r="A12" s="27" t="s">
        <v>31</v>
      </c>
      <c r="B12" s="27">
        <v>3</v>
      </c>
      <c r="C12" s="32">
        <v>7.9</v>
      </c>
    </row>
    <row r="13" spans="1:3">
      <c r="A13" s="27" t="s">
        <v>27</v>
      </c>
      <c r="B13" s="27">
        <v>2</v>
      </c>
      <c r="C13" s="32">
        <v>5.3</v>
      </c>
    </row>
    <row r="14" spans="1:3">
      <c r="A14" s="27" t="s">
        <v>26</v>
      </c>
      <c r="B14" s="27">
        <v>1</v>
      </c>
      <c r="C14" s="32">
        <v>2.6</v>
      </c>
    </row>
    <row r="15" spans="1:3">
      <c r="A15" s="27" t="s">
        <v>28</v>
      </c>
      <c r="B15" s="27">
        <v>1</v>
      </c>
      <c r="C15" s="32">
        <v>2.6</v>
      </c>
    </row>
    <row r="16" spans="1:3">
      <c r="A16" s="33" t="s">
        <v>1</v>
      </c>
      <c r="B16" s="33">
        <v>38</v>
      </c>
      <c r="C16" s="34">
        <v>100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/>
  <cols>
    <col min="1" max="1" width="36" customWidth="1"/>
  </cols>
  <sheetData>
    <row r="1" spans="1:3">
      <c r="A1" s="73" t="s">
        <v>108</v>
      </c>
      <c r="B1" s="73"/>
    </row>
    <row r="2" spans="1:3">
      <c r="A2" s="73" t="s">
        <v>50</v>
      </c>
      <c r="B2" s="73"/>
    </row>
    <row r="4" spans="1:3">
      <c r="A4" s="74" t="s">
        <v>110</v>
      </c>
      <c r="B4" s="75" t="s">
        <v>32</v>
      </c>
      <c r="C4" s="76" t="s">
        <v>43</v>
      </c>
    </row>
    <row r="5" spans="1:3">
      <c r="A5" s="27" t="s">
        <v>2</v>
      </c>
      <c r="B5" s="27">
        <v>3</v>
      </c>
      <c r="C5" s="41">
        <v>7.9</v>
      </c>
    </row>
    <row r="6" spans="1:3">
      <c r="A6" s="27" t="s">
        <v>9</v>
      </c>
      <c r="B6" s="27">
        <v>1</v>
      </c>
      <c r="C6" s="41">
        <v>2.6</v>
      </c>
    </row>
    <row r="7" spans="1:3">
      <c r="A7" s="27" t="s">
        <v>10</v>
      </c>
      <c r="B7" s="27">
        <v>1</v>
      </c>
      <c r="C7" s="41">
        <v>2.6</v>
      </c>
    </row>
    <row r="8" spans="1:3">
      <c r="A8" s="27" t="s">
        <v>11</v>
      </c>
      <c r="B8" s="27">
        <v>1</v>
      </c>
      <c r="C8" s="41">
        <v>2.6</v>
      </c>
    </row>
    <row r="9" spans="1:3">
      <c r="A9" s="27" t="s">
        <v>12</v>
      </c>
      <c r="B9" s="27">
        <v>1</v>
      </c>
      <c r="C9" s="41">
        <v>2.6</v>
      </c>
    </row>
    <row r="10" spans="1:3">
      <c r="A10" s="27" t="s">
        <v>13</v>
      </c>
      <c r="B10" s="27">
        <v>1</v>
      </c>
      <c r="C10" s="41">
        <v>2.6</v>
      </c>
    </row>
    <row r="11" spans="1:3">
      <c r="A11" s="27" t="s">
        <v>14</v>
      </c>
      <c r="B11" s="27">
        <v>1</v>
      </c>
      <c r="C11" s="41">
        <v>2.6</v>
      </c>
    </row>
    <row r="12" spans="1:3">
      <c r="A12" s="27" t="s">
        <v>3</v>
      </c>
      <c r="B12" s="27">
        <v>11</v>
      </c>
      <c r="C12" s="41">
        <v>28.9</v>
      </c>
    </row>
    <row r="13" spans="1:3">
      <c r="A13" s="27" t="s">
        <v>15</v>
      </c>
      <c r="B13" s="27">
        <v>1</v>
      </c>
      <c r="C13" s="41">
        <v>2.6</v>
      </c>
    </row>
    <row r="14" spans="1:3">
      <c r="A14" s="27" t="s">
        <v>16</v>
      </c>
      <c r="B14" s="27">
        <v>1</v>
      </c>
      <c r="C14" s="41">
        <v>2.6</v>
      </c>
    </row>
    <row r="15" spans="1:3">
      <c r="A15" s="27" t="s">
        <v>6</v>
      </c>
      <c r="B15" s="27">
        <v>3</v>
      </c>
      <c r="C15" s="41">
        <v>7.9</v>
      </c>
    </row>
    <row r="16" spans="1:3">
      <c r="A16" s="27" t="s">
        <v>7</v>
      </c>
      <c r="B16" s="27">
        <v>5</v>
      </c>
      <c r="C16" s="41">
        <v>13.2</v>
      </c>
    </row>
    <row r="17" spans="1:3">
      <c r="A17" s="27" t="s">
        <v>17</v>
      </c>
      <c r="B17" s="27">
        <v>1</v>
      </c>
      <c r="C17" s="41">
        <v>2.6</v>
      </c>
    </row>
    <row r="18" spans="1:3">
      <c r="A18" s="27" t="s">
        <v>18</v>
      </c>
      <c r="B18" s="27">
        <v>3</v>
      </c>
      <c r="C18" s="41">
        <v>7.9</v>
      </c>
    </row>
    <row r="19" spans="1:3">
      <c r="A19" s="27" t="s">
        <v>19</v>
      </c>
      <c r="B19" s="27">
        <v>1</v>
      </c>
      <c r="C19" s="41">
        <v>2.6</v>
      </c>
    </row>
    <row r="20" spans="1:3">
      <c r="A20" s="27" t="s">
        <v>20</v>
      </c>
      <c r="B20" s="27">
        <v>1</v>
      </c>
      <c r="C20" s="41">
        <v>2.6</v>
      </c>
    </row>
    <row r="21" spans="1:3">
      <c r="A21" s="27" t="s">
        <v>21</v>
      </c>
      <c r="B21" s="27">
        <v>1</v>
      </c>
      <c r="C21" s="41">
        <v>2.6</v>
      </c>
    </row>
    <row r="22" spans="1:3">
      <c r="A22" s="27" t="s">
        <v>22</v>
      </c>
      <c r="B22" s="27">
        <v>1</v>
      </c>
      <c r="C22" s="41">
        <v>2.6</v>
      </c>
    </row>
    <row r="23" spans="1:3">
      <c r="A23" s="33" t="s">
        <v>1</v>
      </c>
      <c r="B23" s="33">
        <v>38</v>
      </c>
      <c r="C23" s="82">
        <v>100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F9" sqref="F9"/>
    </sheetView>
  </sheetViews>
  <sheetFormatPr defaultRowHeight="15"/>
  <cols>
    <col min="1" max="1" width="26.7109375" customWidth="1"/>
    <col min="2" max="2" width="8.5703125" customWidth="1"/>
    <col min="3" max="3" width="9.42578125" customWidth="1"/>
  </cols>
  <sheetData>
    <row r="1" spans="1:3">
      <c r="A1" s="77" t="s">
        <v>111</v>
      </c>
      <c r="B1" s="78"/>
    </row>
    <row r="2" spans="1:3">
      <c r="A2" s="77" t="s">
        <v>50</v>
      </c>
      <c r="B2" s="78"/>
    </row>
    <row r="3" spans="1:3">
      <c r="A3" s="79"/>
      <c r="B3" s="78"/>
    </row>
    <row r="4" spans="1:3">
      <c r="A4" s="80" t="s">
        <v>112</v>
      </c>
      <c r="B4" s="70" t="s">
        <v>32</v>
      </c>
      <c r="C4" s="81" t="s">
        <v>43</v>
      </c>
    </row>
    <row r="5" spans="1:3">
      <c r="A5" s="30" t="s">
        <v>2</v>
      </c>
      <c r="B5" s="30">
        <v>3</v>
      </c>
      <c r="C5" s="40">
        <v>7.9</v>
      </c>
    </row>
    <row r="6" spans="1:3">
      <c r="A6" s="28" t="s">
        <v>3</v>
      </c>
      <c r="B6" s="28">
        <v>18</v>
      </c>
      <c r="C6" s="42">
        <v>47.4</v>
      </c>
    </row>
    <row r="7" spans="1:3">
      <c r="A7" s="28" t="s">
        <v>4</v>
      </c>
      <c r="B7" s="28">
        <v>5</v>
      </c>
      <c r="C7" s="42">
        <v>13.2</v>
      </c>
    </row>
    <row r="8" spans="1:3">
      <c r="A8" s="28" t="s">
        <v>5</v>
      </c>
      <c r="B8" s="28">
        <v>1</v>
      </c>
      <c r="C8" s="42">
        <v>2.6</v>
      </c>
    </row>
    <row r="9" spans="1:3">
      <c r="A9" s="28" t="s">
        <v>6</v>
      </c>
      <c r="B9" s="28">
        <v>3</v>
      </c>
      <c r="C9" s="42">
        <v>7.9</v>
      </c>
    </row>
    <row r="10" spans="1:3">
      <c r="A10" s="28" t="s">
        <v>7</v>
      </c>
      <c r="B10" s="28">
        <v>5</v>
      </c>
      <c r="C10" s="42">
        <v>13.2</v>
      </c>
    </row>
    <row r="11" spans="1:3">
      <c r="A11" s="28" t="s">
        <v>8</v>
      </c>
      <c r="B11" s="28">
        <v>3</v>
      </c>
      <c r="C11" s="42">
        <v>7.9</v>
      </c>
    </row>
    <row r="12" spans="1:3">
      <c r="A12" s="43" t="s">
        <v>1</v>
      </c>
      <c r="B12" s="43">
        <v>38</v>
      </c>
      <c r="C12" s="72">
        <v>100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"/>
  <sheetViews>
    <sheetView topLeftCell="A10" workbookViewId="0">
      <selection activeCell="F18" sqref="F18"/>
    </sheetView>
  </sheetViews>
  <sheetFormatPr defaultRowHeight="15"/>
  <sheetData>
    <row r="15" spans="1:1" ht="18">
      <c r="A15" s="61" t="s">
        <v>98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60" zoomScaleNormal="100" workbookViewId="0">
      <selection activeCell="H21" sqref="H21"/>
    </sheetView>
  </sheetViews>
  <sheetFormatPr defaultRowHeight="15"/>
  <cols>
    <col min="1" max="1" width="23.5703125" customWidth="1"/>
    <col min="2" max="4" width="18.140625" customWidth="1"/>
    <col min="5" max="5" width="10.28515625" customWidth="1"/>
    <col min="9" max="9" width="9.140625" customWidth="1"/>
  </cols>
  <sheetData>
    <row r="1" spans="1:5">
      <c r="A1" s="83" t="s">
        <v>113</v>
      </c>
      <c r="B1" s="84"/>
      <c r="C1" s="84"/>
      <c r="D1" s="84"/>
      <c r="E1" s="84"/>
    </row>
    <row r="2" spans="1:5">
      <c r="A2" s="85"/>
      <c r="B2" s="84"/>
      <c r="C2" s="84"/>
      <c r="D2" s="84"/>
      <c r="E2" s="84"/>
    </row>
    <row r="3" spans="1:5">
      <c r="A3" s="251" t="s">
        <v>106</v>
      </c>
      <c r="B3" s="250" t="s">
        <v>114</v>
      </c>
      <c r="C3" s="250"/>
      <c r="D3" s="250"/>
      <c r="E3" s="86"/>
    </row>
    <row r="4" spans="1:5" ht="60.75">
      <c r="A4" s="252"/>
      <c r="B4" s="87" t="s">
        <v>115</v>
      </c>
      <c r="C4" s="87" t="s">
        <v>116</v>
      </c>
      <c r="D4" s="87" t="s">
        <v>117</v>
      </c>
      <c r="E4" s="88" t="s">
        <v>118</v>
      </c>
    </row>
    <row r="5" spans="1:5">
      <c r="A5" s="27" t="s">
        <v>24</v>
      </c>
      <c r="B5" s="27">
        <v>1</v>
      </c>
      <c r="C5" s="27">
        <v>1</v>
      </c>
      <c r="D5" s="27">
        <v>0</v>
      </c>
      <c r="E5" s="27">
        <v>1</v>
      </c>
    </row>
    <row r="6" spans="1:5">
      <c r="A6" s="27" t="s">
        <v>25</v>
      </c>
      <c r="B6" s="27">
        <v>0</v>
      </c>
      <c r="C6" s="27">
        <v>0</v>
      </c>
      <c r="D6" s="27">
        <v>6</v>
      </c>
      <c r="E6" s="27"/>
    </row>
    <row r="7" spans="1:5">
      <c r="A7" s="27" t="s">
        <v>26</v>
      </c>
      <c r="B7" s="27">
        <v>0</v>
      </c>
      <c r="C7" s="27">
        <v>0</v>
      </c>
      <c r="D7" s="27">
        <v>1</v>
      </c>
      <c r="E7" s="27"/>
    </row>
    <row r="8" spans="1:5">
      <c r="A8" s="27" t="s">
        <v>79</v>
      </c>
      <c r="B8" s="27">
        <v>0</v>
      </c>
      <c r="C8" s="27">
        <v>3</v>
      </c>
      <c r="D8" s="27">
        <v>0</v>
      </c>
      <c r="E8" s="27"/>
    </row>
    <row r="9" spans="1:5">
      <c r="A9" s="27" t="s">
        <v>27</v>
      </c>
      <c r="B9" s="27">
        <v>0</v>
      </c>
      <c r="C9" s="27">
        <v>2</v>
      </c>
      <c r="D9" s="27">
        <v>0</v>
      </c>
      <c r="E9" s="27"/>
    </row>
    <row r="10" spans="1:5">
      <c r="A10" s="27" t="s">
        <v>3</v>
      </c>
      <c r="B10" s="27">
        <v>2</v>
      </c>
      <c r="C10" s="27">
        <v>8</v>
      </c>
      <c r="D10" s="27">
        <v>1</v>
      </c>
      <c r="E10" s="27"/>
    </row>
    <row r="11" spans="1:5">
      <c r="A11" s="27" t="s">
        <v>28</v>
      </c>
      <c r="B11" s="27">
        <v>0</v>
      </c>
      <c r="C11" s="27">
        <v>0</v>
      </c>
      <c r="D11" s="27">
        <v>0</v>
      </c>
      <c r="E11" s="27">
        <v>1</v>
      </c>
    </row>
    <row r="12" spans="1:5">
      <c r="A12" s="27" t="s">
        <v>29</v>
      </c>
      <c r="B12" s="27">
        <v>0</v>
      </c>
      <c r="C12" s="27">
        <v>2</v>
      </c>
      <c r="D12" s="27">
        <v>1</v>
      </c>
      <c r="E12" s="27"/>
    </row>
    <row r="13" spans="1:5">
      <c r="A13" s="27" t="s">
        <v>30</v>
      </c>
      <c r="B13" s="27">
        <v>1</v>
      </c>
      <c r="C13" s="27">
        <v>3</v>
      </c>
      <c r="D13" s="27">
        <v>1</v>
      </c>
      <c r="E13" s="27"/>
    </row>
    <row r="14" spans="1:5">
      <c r="A14" s="27" t="s">
        <v>31</v>
      </c>
      <c r="B14" s="27">
        <v>1</v>
      </c>
      <c r="C14" s="27">
        <v>1</v>
      </c>
      <c r="D14" s="27">
        <v>0</v>
      </c>
      <c r="E14" s="27">
        <v>1</v>
      </c>
    </row>
    <row r="15" spans="1:5">
      <c r="A15" s="89" t="s">
        <v>61</v>
      </c>
      <c r="B15" s="89">
        <v>5</v>
      </c>
      <c r="C15" s="89">
        <v>20</v>
      </c>
      <c r="D15" s="89">
        <v>10</v>
      </c>
      <c r="E15" s="89">
        <v>3</v>
      </c>
    </row>
    <row r="16" spans="1:5">
      <c r="A16" s="82" t="s">
        <v>43</v>
      </c>
      <c r="B16" s="82">
        <v>13.2</v>
      </c>
      <c r="C16" s="82">
        <v>52.6</v>
      </c>
      <c r="D16" s="82">
        <v>26.3</v>
      </c>
      <c r="E16" s="82">
        <v>7.9</v>
      </c>
    </row>
  </sheetData>
  <mergeCells count="2">
    <mergeCell ref="B3:D3"/>
    <mergeCell ref="A3:A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45</vt:i4>
      </vt:variant>
      <vt:variant>
        <vt:lpstr>Intervalli denominati</vt:lpstr>
      </vt:variant>
      <vt:variant>
        <vt:i4>2</vt:i4>
      </vt:variant>
    </vt:vector>
  </HeadingPairs>
  <TitlesOfParts>
    <vt:vector size="47" baseType="lpstr">
      <vt:lpstr>Copertina</vt:lpstr>
      <vt:lpstr>Indice</vt:lpstr>
      <vt:lpstr>Area 1</vt:lpstr>
      <vt:lpstr>Titolo 1.1</vt:lpstr>
      <vt:lpstr>Tavola 1.1.1</vt:lpstr>
      <vt:lpstr>Tavola 1.1.2</vt:lpstr>
      <vt:lpstr>Tavola 1.1.3</vt:lpstr>
      <vt:lpstr>Titolo 1.2</vt:lpstr>
      <vt:lpstr>Tavola 1.2.1</vt:lpstr>
      <vt:lpstr>Tavole 1.2.2</vt:lpstr>
      <vt:lpstr>Tavole 1.2.3</vt:lpstr>
      <vt:lpstr>Area 2</vt:lpstr>
      <vt:lpstr>Titolo 2.1</vt:lpstr>
      <vt:lpstr>Tavole 2.1.1</vt:lpstr>
      <vt:lpstr>Titolo 2.2</vt:lpstr>
      <vt:lpstr>Tavole 2.2.1</vt:lpstr>
      <vt:lpstr>Titolo 2.3</vt:lpstr>
      <vt:lpstr>Tavole 2.3.1</vt:lpstr>
      <vt:lpstr>Tavole 2.3.2</vt:lpstr>
      <vt:lpstr>Area 3</vt:lpstr>
      <vt:lpstr>Titolo 3.1</vt:lpstr>
      <vt:lpstr>Tavola 3.1.1</vt:lpstr>
      <vt:lpstr>Tavola 3.1.2</vt:lpstr>
      <vt:lpstr>Tavola 3.1.3</vt:lpstr>
      <vt:lpstr>Tavola 3.1.4</vt:lpstr>
      <vt:lpstr>Tavola 3.1.5</vt:lpstr>
      <vt:lpstr>Tavola 3.1.6</vt:lpstr>
      <vt:lpstr>Tavola 3.1.7</vt:lpstr>
      <vt:lpstr>Tavole 3.1.8</vt:lpstr>
      <vt:lpstr>Tavole 3.1.8.2</vt:lpstr>
      <vt:lpstr>Titolo 3.2</vt:lpstr>
      <vt:lpstr>Tavola 3.2.1</vt:lpstr>
      <vt:lpstr>Tavola 3.2.2</vt:lpstr>
      <vt:lpstr>Tavola 3.2.3</vt:lpstr>
      <vt:lpstr>Titolo 3.3</vt:lpstr>
      <vt:lpstr>Tavola 3.3.1</vt:lpstr>
      <vt:lpstr>Tavola 3.3.2</vt:lpstr>
      <vt:lpstr>Tavola 3.3.3</vt:lpstr>
      <vt:lpstr>Tavola 3.3.4</vt:lpstr>
      <vt:lpstr>Tavola 3.3.5</vt:lpstr>
      <vt:lpstr>Titolo 3.4</vt:lpstr>
      <vt:lpstr>Tavola 3.4.1</vt:lpstr>
      <vt:lpstr>Tavola 3.4.2</vt:lpstr>
      <vt:lpstr>Tavola 3.4.3</vt:lpstr>
      <vt:lpstr>Tavola 3.4.4</vt:lpstr>
      <vt:lpstr>Copertina!Area_stampa</vt:lpstr>
      <vt:lpstr>'Tavole 2.3.1'!Area_stampa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2015-11-30T11:55:05Z</dcterms:modified>
</cp:coreProperties>
</file>